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https://voaaus.sharepoint.com/Shared Documents/Grants Documents/Lookup tool revised on 12.3.23/"/>
    </mc:Choice>
  </mc:AlternateContent>
  <xr:revisionPtr revIDLastSave="56" documentId="8_{F9D277BB-EF62-433D-9C50-6B1D9AFD350E}" xr6:coauthVersionLast="47" xr6:coauthVersionMax="47" xr10:uidLastSave="{46CFCF31-3B0B-4737-A4A9-75D3EFFA88F3}"/>
  <workbookProtection workbookAlgorithmName="SHA-512" workbookHashValue="ebLhtvC8OgogpfDPmb2iBKJVy/2vb10CA8bYPVMhCqs1RZrEF3LfBGHICfgVNUkq/yOIZFDpthvSu5wAxIOhYg==" workbookSaltValue="g1aNhu0+pBKVH+IbSCcvjA==" workbookSpinCount="100000" lockStructure="1"/>
  <bookViews>
    <workbookView xWindow="-120" yWindow="-120" windowWidth="29040" windowHeight="15720" tabRatio="884" xr2:uid="{5F16216A-F867-47E1-9334-AF1F9BA6D68D}"/>
  </bookViews>
  <sheets>
    <sheet name="City &amp; County Look-up" sheetId="23" r:id="rId1"/>
    <sheet name="Direct Dist. Details Look-up" sheetId="36" r:id="rId2"/>
    <sheet name="table for settlement look up" sheetId="37" state="hidden" r:id="rId3"/>
    <sheet name="Localities by region" sheetId="3" state="hidden" r:id="rId4"/>
    <sheet name="Localities alpha" sheetId="5" state="hidden" r:id="rId5"/>
    <sheet name="Approved individual amount data" sheetId="27" state="hidden" r:id="rId6"/>
    <sheet name="Approved gold standard amounts" sheetId="28" state="hidden" r:id="rId7"/>
    <sheet name="Direct share used as match data" sheetId="35" state="hidden" r:id="rId8"/>
    <sheet name="Approved amendments" sheetId="31" state="hidden" r:id="rId9"/>
    <sheet name="Local dist eligible" sheetId="9" state="hidden" r:id="rId10"/>
    <sheet name="Local multi year dist" sheetId="24" state="hidden" r:id="rId11"/>
    <sheet name="Individual award multi year" sheetId="26" state="hidden" r:id="rId12"/>
    <sheet name="Multiyear data for vlookup" sheetId="25" state="hidden" r:id="rId13"/>
    <sheet name="Local dist tracking" sheetId="11" state="hidden" r:id="rId14"/>
    <sheet name="Indiv match sort" sheetId="15" state="hidden" r:id="rId15"/>
    <sheet name="Other data for vlookup" sheetId="33" state="hidden" r:id="rId16"/>
  </sheets>
  <externalReferences>
    <externalReference r:id="rId1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24" l="1"/>
  <c r="F66" i="24"/>
  <c r="F64" i="24"/>
  <c r="F20" i="37"/>
  <c r="G20" i="37"/>
  <c r="H20" i="37"/>
  <c r="I20" i="37"/>
  <c r="E20" i="37"/>
  <c r="F62" i="24"/>
  <c r="F59" i="24"/>
  <c r="F57" i="24"/>
  <c r="H55" i="24" l="1"/>
  <c r="H51" i="24"/>
  <c r="C11" i="36"/>
  <c r="D33" i="23"/>
  <c r="G33" i="36" l="1"/>
  <c r="G21" i="36"/>
  <c r="E27" i="36"/>
  <c r="G32" i="36"/>
  <c r="G31" i="36"/>
  <c r="G18" i="36"/>
  <c r="E23" i="36"/>
  <c r="E22" i="36"/>
  <c r="E21" i="36"/>
  <c r="G20" i="36"/>
  <c r="G29" i="36"/>
  <c r="G26" i="36"/>
  <c r="E32" i="36"/>
  <c r="E20" i="36"/>
  <c r="E30" i="36"/>
  <c r="E18" i="36"/>
  <c r="E28" i="36"/>
  <c r="G19" i="36"/>
  <c r="G17" i="36"/>
  <c r="G16" i="36"/>
  <c r="G27" i="36"/>
  <c r="G25" i="36"/>
  <c r="E31" i="36"/>
  <c r="E19" i="36"/>
  <c r="G24" i="36"/>
  <c r="E16" i="36"/>
  <c r="E26" i="36"/>
  <c r="E25" i="36"/>
  <c r="E24" i="36"/>
  <c r="G28" i="36"/>
  <c r="E33" i="36"/>
  <c r="G23" i="36"/>
  <c r="E29" i="36"/>
  <c r="E17" i="36"/>
  <c r="G22" i="36"/>
  <c r="G30" i="36"/>
  <c r="C25" i="36"/>
  <c r="C24" i="36"/>
  <c r="C23" i="36"/>
  <c r="C32" i="36"/>
  <c r="C20" i="36"/>
  <c r="C22" i="36"/>
  <c r="C31" i="36"/>
  <c r="C19" i="36"/>
  <c r="C28" i="36"/>
  <c r="C16" i="36"/>
  <c r="C30" i="36"/>
  <c r="C18" i="36"/>
  <c r="C27" i="36"/>
  <c r="C26" i="36"/>
  <c r="C33" i="36"/>
  <c r="C21" i="36"/>
  <c r="C29" i="36"/>
  <c r="C17" i="36"/>
  <c r="H33" i="36"/>
  <c r="H32" i="36"/>
  <c r="H31" i="36"/>
  <c r="H30" i="36"/>
  <c r="H29" i="36"/>
  <c r="H28" i="36"/>
  <c r="H27" i="36"/>
  <c r="H26" i="36"/>
  <c r="H25" i="36"/>
  <c r="H24" i="36"/>
  <c r="H23" i="36"/>
  <c r="H22" i="36"/>
  <c r="H21" i="36"/>
  <c r="H20" i="36"/>
  <c r="H19" i="36"/>
  <c r="H18" i="36"/>
  <c r="H17" i="36"/>
  <c r="H16" i="36"/>
  <c r="N33" i="36"/>
  <c r="N32" i="36"/>
  <c r="N31" i="36"/>
  <c r="N30" i="36"/>
  <c r="N29" i="36"/>
  <c r="N28" i="36"/>
  <c r="N27" i="36"/>
  <c r="N26" i="36"/>
  <c r="N25" i="36"/>
  <c r="N24" i="36"/>
  <c r="N23" i="36"/>
  <c r="N22" i="36"/>
  <c r="N21" i="36"/>
  <c r="N20" i="36"/>
  <c r="N19" i="36"/>
  <c r="N18" i="36"/>
  <c r="N17" i="36"/>
  <c r="N16" i="36"/>
  <c r="H34" i="36" l="1"/>
  <c r="N34" i="36"/>
  <c r="C34" i="36" l="1"/>
  <c r="G34" i="36"/>
  <c r="E34" i="36"/>
  <c r="E32" i="23" l="1"/>
  <c r="E31" i="23"/>
  <c r="E30" i="23"/>
  <c r="E29" i="23"/>
  <c r="E28" i="23"/>
  <c r="E27" i="23"/>
  <c r="E26" i="23"/>
  <c r="E25" i="23"/>
  <c r="E24" i="23"/>
  <c r="E23" i="23"/>
  <c r="E22" i="23"/>
  <c r="E21" i="23"/>
  <c r="E20" i="23"/>
  <c r="E19" i="23"/>
  <c r="E18" i="23"/>
  <c r="E17" i="23"/>
  <c r="E16" i="23"/>
  <c r="E15" i="23"/>
  <c r="E33" i="23" l="1"/>
  <c r="J32" i="23"/>
  <c r="J31" i="23"/>
  <c r="J30" i="23"/>
  <c r="J29" i="23"/>
  <c r="J28" i="23"/>
  <c r="J27" i="23"/>
  <c r="J26" i="23"/>
  <c r="J25" i="23"/>
  <c r="J24" i="23"/>
  <c r="J23" i="23"/>
  <c r="J22" i="23"/>
  <c r="J21" i="23"/>
  <c r="J20" i="23"/>
  <c r="J19" i="23"/>
  <c r="J18" i="23"/>
  <c r="J17" i="23"/>
  <c r="J16" i="23"/>
  <c r="J15" i="23"/>
  <c r="D120" i="27"/>
  <c r="J33" i="23" l="1"/>
  <c r="D59" i="27"/>
  <c r="D61" i="27"/>
  <c r="D10" i="28"/>
  <c r="N54" i="26"/>
  <c r="L11" i="26"/>
  <c r="L125" i="26"/>
  <c r="K128" i="26"/>
  <c r="J44" i="26"/>
  <c r="J81" i="26"/>
  <c r="J118" i="26"/>
  <c r="I21" i="26"/>
  <c r="I58" i="26"/>
  <c r="I94" i="26"/>
  <c r="I132" i="26"/>
  <c r="H35" i="26"/>
  <c r="H72" i="26"/>
  <c r="H130" i="26"/>
  <c r="G19" i="26"/>
  <c r="G39" i="26"/>
  <c r="G81" i="26"/>
  <c r="G101" i="26"/>
  <c r="G124" i="26"/>
  <c r="F6" i="26"/>
  <c r="F23" i="26"/>
  <c r="F39" i="26"/>
  <c r="F55" i="26"/>
  <c r="F84" i="26"/>
  <c r="F113" i="26"/>
  <c r="F126" i="26"/>
  <c r="E5" i="26"/>
  <c r="E18" i="26"/>
  <c r="E31" i="26"/>
  <c r="E44" i="26"/>
  <c r="E58" i="26"/>
  <c r="E71" i="26"/>
  <c r="E84" i="26"/>
  <c r="E97" i="26"/>
  <c r="E113" i="26"/>
  <c r="E126" i="26"/>
  <c r="AN5" i="25"/>
  <c r="AN6" i="25"/>
  <c r="AN7" i="25"/>
  <c r="AN8" i="25"/>
  <c r="AN9" i="25"/>
  <c r="AN10" i="25"/>
  <c r="AN11" i="25"/>
  <c r="AN12" i="25"/>
  <c r="AN13" i="25"/>
  <c r="AN14" i="25"/>
  <c r="AN15" i="25"/>
  <c r="AN16" i="25"/>
  <c r="AN17" i="25"/>
  <c r="AN18" i="25"/>
  <c r="AN19" i="25"/>
  <c r="AN20" i="25"/>
  <c r="AN21" i="25"/>
  <c r="AN22" i="25"/>
  <c r="AN23" i="25"/>
  <c r="AN24" i="25"/>
  <c r="AN25" i="25"/>
  <c r="AN26" i="25"/>
  <c r="AN27" i="25"/>
  <c r="AN28" i="25"/>
  <c r="AN29" i="25"/>
  <c r="AN30" i="25"/>
  <c r="AN31" i="25"/>
  <c r="AN32" i="25"/>
  <c r="AN33" i="25"/>
  <c r="AN34" i="25"/>
  <c r="AN35" i="25"/>
  <c r="AN36" i="25"/>
  <c r="AN37" i="25"/>
  <c r="AN38" i="25"/>
  <c r="AN39" i="25"/>
  <c r="AN40" i="25"/>
  <c r="AN41" i="25"/>
  <c r="AN42" i="25"/>
  <c r="AN43" i="25"/>
  <c r="AN44" i="25"/>
  <c r="AN45" i="25"/>
  <c r="AN46" i="25"/>
  <c r="AN47" i="25"/>
  <c r="AN48" i="25"/>
  <c r="AN49" i="25"/>
  <c r="AN50" i="25"/>
  <c r="AN51" i="25"/>
  <c r="AN52" i="25"/>
  <c r="AN53" i="25"/>
  <c r="AN54" i="25"/>
  <c r="AN55" i="25"/>
  <c r="AN56" i="25"/>
  <c r="AN57" i="25"/>
  <c r="AN58" i="25"/>
  <c r="AN59" i="25"/>
  <c r="AN60" i="25"/>
  <c r="AN61" i="25"/>
  <c r="AN62" i="25"/>
  <c r="AN63" i="25"/>
  <c r="AN64" i="25"/>
  <c r="AN65" i="25"/>
  <c r="AN66" i="25"/>
  <c r="AN67" i="25"/>
  <c r="AN68" i="25"/>
  <c r="AN69" i="25"/>
  <c r="AN70" i="25"/>
  <c r="AN71" i="25"/>
  <c r="AN72" i="25"/>
  <c r="AN73" i="25"/>
  <c r="AN74" i="25"/>
  <c r="AN75" i="25"/>
  <c r="AN76" i="25"/>
  <c r="AN77" i="25"/>
  <c r="AN78" i="25"/>
  <c r="AN79" i="25"/>
  <c r="AN80" i="25"/>
  <c r="AN81" i="25"/>
  <c r="AN82" i="25"/>
  <c r="AN83" i="25"/>
  <c r="AN84" i="25"/>
  <c r="AN85" i="25"/>
  <c r="AN86" i="25"/>
  <c r="AN87" i="25"/>
  <c r="AN88" i="25"/>
  <c r="AN89" i="25"/>
  <c r="AN90" i="25"/>
  <c r="AN91" i="25"/>
  <c r="AN92" i="25"/>
  <c r="AN93" i="25"/>
  <c r="AN94" i="25"/>
  <c r="AN95" i="25"/>
  <c r="AN96" i="25"/>
  <c r="AN97" i="25"/>
  <c r="AN98" i="25"/>
  <c r="AN99" i="25"/>
  <c r="AN100" i="25"/>
  <c r="AN101" i="25"/>
  <c r="AN102" i="25"/>
  <c r="AN103" i="25"/>
  <c r="AN104" i="25"/>
  <c r="AN105" i="25"/>
  <c r="AN106" i="25"/>
  <c r="AN107" i="25"/>
  <c r="AN108" i="25"/>
  <c r="AN109" i="25"/>
  <c r="AN110" i="25"/>
  <c r="AN111" i="25"/>
  <c r="AN112" i="25"/>
  <c r="AN113" i="25"/>
  <c r="AN114" i="25"/>
  <c r="AN115" i="25"/>
  <c r="AN116" i="25"/>
  <c r="AN117" i="25"/>
  <c r="AN118" i="25"/>
  <c r="AN119" i="25"/>
  <c r="AN120" i="25"/>
  <c r="AN121" i="25"/>
  <c r="AN122" i="25"/>
  <c r="AN123" i="25"/>
  <c r="AN124" i="25"/>
  <c r="AN125" i="25"/>
  <c r="AN126" i="25"/>
  <c r="AN127" i="25"/>
  <c r="AN128" i="25"/>
  <c r="AN129" i="25"/>
  <c r="AN130" i="25"/>
  <c r="AN131" i="25"/>
  <c r="AN132" i="25"/>
  <c r="AN133" i="25"/>
  <c r="AN134" i="25"/>
  <c r="AN135" i="25"/>
  <c r="AN136" i="25"/>
  <c r="AN4" i="25"/>
  <c r="AZ5" i="24"/>
  <c r="AZ6" i="24"/>
  <c r="AZ7" i="24"/>
  <c r="AZ8" i="24"/>
  <c r="AZ9" i="24"/>
  <c r="AZ10" i="24"/>
  <c r="AZ11" i="24"/>
  <c r="AZ12" i="24"/>
  <c r="AZ13" i="24"/>
  <c r="AZ14" i="24"/>
  <c r="AZ15" i="24"/>
  <c r="AZ16" i="24"/>
  <c r="AZ17" i="24"/>
  <c r="AZ18" i="24"/>
  <c r="AZ19" i="24"/>
  <c r="AZ20" i="24"/>
  <c r="AZ21" i="24"/>
  <c r="AZ22" i="24"/>
  <c r="AZ23" i="24"/>
  <c r="AZ24" i="24"/>
  <c r="AZ25" i="24"/>
  <c r="AZ26" i="24"/>
  <c r="AZ27" i="24"/>
  <c r="AZ28" i="24"/>
  <c r="AZ29" i="24"/>
  <c r="AZ30" i="24"/>
  <c r="AZ31" i="24"/>
  <c r="AZ32" i="24"/>
  <c r="AZ33" i="24"/>
  <c r="AZ34" i="24"/>
  <c r="AZ35" i="24"/>
  <c r="AZ36" i="24"/>
  <c r="AZ37" i="24"/>
  <c r="AZ38" i="24"/>
  <c r="AZ39" i="24"/>
  <c r="AZ40" i="24"/>
  <c r="AZ41" i="24"/>
  <c r="AZ42" i="24"/>
  <c r="AZ43" i="24"/>
  <c r="AZ44" i="24"/>
  <c r="AZ45" i="24"/>
  <c r="AZ46" i="24"/>
  <c r="AZ47" i="24"/>
  <c r="AZ48" i="24"/>
  <c r="AZ49" i="24"/>
  <c r="AZ50" i="24"/>
  <c r="AZ51" i="24"/>
  <c r="AZ52" i="24"/>
  <c r="AZ53" i="24"/>
  <c r="AZ54" i="24"/>
  <c r="AZ55" i="24"/>
  <c r="AZ56" i="24"/>
  <c r="AZ57" i="24"/>
  <c r="AZ58" i="24"/>
  <c r="AZ59" i="24"/>
  <c r="AZ60" i="24"/>
  <c r="AZ61" i="24"/>
  <c r="AZ62" i="24"/>
  <c r="AZ63" i="24"/>
  <c r="AZ64" i="24"/>
  <c r="AZ65" i="24"/>
  <c r="AZ66" i="24"/>
  <c r="AZ67" i="24"/>
  <c r="AZ68" i="24"/>
  <c r="AZ69" i="24"/>
  <c r="AZ70" i="24"/>
  <c r="AZ71" i="24"/>
  <c r="AZ72" i="24"/>
  <c r="AZ73" i="24"/>
  <c r="AZ74" i="24"/>
  <c r="AZ75" i="24"/>
  <c r="AZ76" i="24"/>
  <c r="AZ77" i="24"/>
  <c r="AZ78" i="24"/>
  <c r="AZ79" i="24"/>
  <c r="AZ80" i="24"/>
  <c r="AZ81" i="24"/>
  <c r="AZ82" i="24"/>
  <c r="AZ83" i="24"/>
  <c r="AZ84" i="24"/>
  <c r="AZ85" i="24"/>
  <c r="AZ86" i="24"/>
  <c r="AZ87" i="24"/>
  <c r="AZ88" i="24"/>
  <c r="AZ89" i="24"/>
  <c r="AZ90" i="24"/>
  <c r="AZ91" i="24"/>
  <c r="AZ92" i="24"/>
  <c r="AZ93" i="24"/>
  <c r="AZ94" i="24"/>
  <c r="AZ95" i="24"/>
  <c r="AZ96" i="24"/>
  <c r="AZ97" i="24"/>
  <c r="AZ98" i="24"/>
  <c r="AZ99" i="24"/>
  <c r="AZ100" i="24"/>
  <c r="AZ101" i="24"/>
  <c r="AZ102" i="24"/>
  <c r="AZ103" i="24"/>
  <c r="AZ104" i="24"/>
  <c r="AZ105" i="24"/>
  <c r="AZ106" i="24"/>
  <c r="AZ107" i="24"/>
  <c r="AZ108" i="24"/>
  <c r="AZ109" i="24"/>
  <c r="AZ110" i="24"/>
  <c r="AZ111" i="24"/>
  <c r="AZ112" i="24"/>
  <c r="AZ113" i="24"/>
  <c r="AZ114" i="24"/>
  <c r="AZ115" i="24"/>
  <c r="AZ116" i="24"/>
  <c r="AZ117" i="24"/>
  <c r="AZ118" i="24"/>
  <c r="AZ119" i="24"/>
  <c r="AZ120" i="24"/>
  <c r="AZ121" i="24"/>
  <c r="AZ122" i="24"/>
  <c r="AZ123" i="24"/>
  <c r="AZ124" i="24"/>
  <c r="AZ125" i="24"/>
  <c r="AZ126" i="24"/>
  <c r="AZ127" i="24"/>
  <c r="AZ128" i="24"/>
  <c r="AZ129" i="24"/>
  <c r="AZ130" i="24"/>
  <c r="AZ131" i="24"/>
  <c r="AZ132" i="24"/>
  <c r="AZ133" i="24"/>
  <c r="AZ134" i="24"/>
  <c r="AZ135" i="24"/>
  <c r="AZ136" i="24"/>
  <c r="AZ4" i="24"/>
  <c r="D12" i="26"/>
  <c r="D84" i="26"/>
  <c r="C35" i="26"/>
  <c r="C133" i="26"/>
  <c r="B59" i="26"/>
  <c r="B127" i="26"/>
  <c r="A5" i="26"/>
  <c r="F5" i="26" s="1"/>
  <c r="A6" i="26"/>
  <c r="A7" i="26"/>
  <c r="A8" i="26"/>
  <c r="I8" i="26" s="1"/>
  <c r="A9" i="26"/>
  <c r="I9" i="26" s="1"/>
  <c r="A10" i="26"/>
  <c r="I10" i="26" s="1"/>
  <c r="A11" i="26"/>
  <c r="I11" i="26" s="1"/>
  <c r="A12" i="26"/>
  <c r="A13" i="26"/>
  <c r="A14" i="26"/>
  <c r="F14" i="26" s="1"/>
  <c r="A15" i="26"/>
  <c r="F15" i="26" s="1"/>
  <c r="A16" i="26"/>
  <c r="F16" i="26" s="1"/>
  <c r="A17" i="26"/>
  <c r="F17" i="26" s="1"/>
  <c r="A18" i="26"/>
  <c r="F18" i="26" s="1"/>
  <c r="A19" i="26"/>
  <c r="J19" i="26" s="1"/>
  <c r="A20" i="26"/>
  <c r="I20" i="26" s="1"/>
  <c r="A21" i="26"/>
  <c r="A22" i="26"/>
  <c r="F22" i="26" s="1"/>
  <c r="A23" i="26"/>
  <c r="A24" i="26"/>
  <c r="N24" i="26" s="1"/>
  <c r="A25" i="26"/>
  <c r="A26" i="26"/>
  <c r="D26" i="26" s="1"/>
  <c r="A27" i="26"/>
  <c r="F27" i="26" s="1"/>
  <c r="A28" i="26"/>
  <c r="F28" i="26" s="1"/>
  <c r="A29" i="26"/>
  <c r="F29" i="26" s="1"/>
  <c r="A30" i="26"/>
  <c r="F30" i="26" s="1"/>
  <c r="A31" i="26"/>
  <c r="B31" i="26" s="1"/>
  <c r="A32" i="26"/>
  <c r="G32" i="26" s="1"/>
  <c r="A33" i="26"/>
  <c r="G33" i="26" s="1"/>
  <c r="A34" i="26"/>
  <c r="J34" i="26" s="1"/>
  <c r="A35" i="26"/>
  <c r="A36" i="26"/>
  <c r="A37" i="26"/>
  <c r="A38" i="26"/>
  <c r="A39" i="26"/>
  <c r="E39" i="26" s="1"/>
  <c r="A40" i="26"/>
  <c r="E40" i="26" s="1"/>
  <c r="A41" i="26"/>
  <c r="E41" i="26" s="1"/>
  <c r="A42" i="26"/>
  <c r="E42" i="26" s="1"/>
  <c r="A43" i="26"/>
  <c r="B43" i="26" s="1"/>
  <c r="A44" i="26"/>
  <c r="K44" i="26" s="1"/>
  <c r="A45" i="26"/>
  <c r="K45" i="26" s="1"/>
  <c r="A46" i="26"/>
  <c r="A47" i="26"/>
  <c r="A48" i="26"/>
  <c r="A49" i="26"/>
  <c r="A50" i="26"/>
  <c r="G50" i="26" s="1"/>
  <c r="A51" i="26"/>
  <c r="G51" i="26" s="1"/>
  <c r="A52" i="26"/>
  <c r="G52" i="26" s="1"/>
  <c r="A53" i="26"/>
  <c r="G53" i="26" s="1"/>
  <c r="A54" i="26"/>
  <c r="E54" i="26" s="1"/>
  <c r="A55" i="26"/>
  <c r="E55" i="26" s="1"/>
  <c r="A56" i="26"/>
  <c r="K56" i="26" s="1"/>
  <c r="A57" i="26"/>
  <c r="K57" i="26" s="1"/>
  <c r="A58" i="26"/>
  <c r="G58" i="26" s="1"/>
  <c r="A59" i="26"/>
  <c r="A60" i="26"/>
  <c r="A61" i="26"/>
  <c r="A62" i="26"/>
  <c r="G62" i="26" s="1"/>
  <c r="A63" i="26"/>
  <c r="E63" i="26" s="1"/>
  <c r="A64" i="26"/>
  <c r="E64" i="26" s="1"/>
  <c r="A65" i="26"/>
  <c r="M65" i="26" s="1"/>
  <c r="A66" i="26"/>
  <c r="E66" i="26" s="1"/>
  <c r="A67" i="26"/>
  <c r="E67" i="26" s="1"/>
  <c r="A68" i="26"/>
  <c r="J68" i="26" s="1"/>
  <c r="A69" i="26"/>
  <c r="J69" i="26" s="1"/>
  <c r="A70" i="26"/>
  <c r="J70" i="26" s="1"/>
  <c r="A71" i="26"/>
  <c r="J71" i="26" s="1"/>
  <c r="A72" i="26"/>
  <c r="A73" i="26"/>
  <c r="A74" i="26"/>
  <c r="D74" i="26" s="1"/>
  <c r="A75" i="26"/>
  <c r="F75" i="26" s="1"/>
  <c r="A76" i="26"/>
  <c r="F76" i="26" s="1"/>
  <c r="A77" i="26"/>
  <c r="F77" i="26" s="1"/>
  <c r="A78" i="26"/>
  <c r="F78" i="26" s="1"/>
  <c r="A79" i="26"/>
  <c r="F79" i="26" s="1"/>
  <c r="A80" i="26"/>
  <c r="F80" i="26" s="1"/>
  <c r="A81" i="26"/>
  <c r="A82" i="26"/>
  <c r="O82" i="26" s="1"/>
  <c r="A83" i="26"/>
  <c r="F83" i="26" s="1"/>
  <c r="A84" i="26"/>
  <c r="A85" i="26"/>
  <c r="A86" i="26"/>
  <c r="A87" i="26"/>
  <c r="F87" i="26" s="1"/>
  <c r="A88" i="26"/>
  <c r="F88" i="26" s="1"/>
  <c r="A89" i="26"/>
  <c r="F89" i="26" s="1"/>
  <c r="A90" i="26"/>
  <c r="F90" i="26" s="1"/>
  <c r="A91" i="26"/>
  <c r="F91" i="26" s="1"/>
  <c r="A92" i="26"/>
  <c r="F92" i="26" s="1"/>
  <c r="A93" i="26"/>
  <c r="I93" i="26" s="1"/>
  <c r="A94" i="26"/>
  <c r="E94" i="26" s="1"/>
  <c r="A95" i="26"/>
  <c r="F95" i="26" s="1"/>
  <c r="A96" i="26"/>
  <c r="E96" i="26" s="1"/>
  <c r="A97" i="26"/>
  <c r="F97" i="26" s="1"/>
  <c r="A98" i="26"/>
  <c r="G98" i="26" s="1"/>
  <c r="A99" i="26"/>
  <c r="E99" i="26" s="1"/>
  <c r="A100" i="26"/>
  <c r="E100" i="26" s="1"/>
  <c r="A101" i="26"/>
  <c r="E101" i="26" s="1"/>
  <c r="A102" i="26"/>
  <c r="E102" i="26" s="1"/>
  <c r="A103" i="26"/>
  <c r="E103" i="26" s="1"/>
  <c r="A104" i="26"/>
  <c r="K104" i="26" s="1"/>
  <c r="A105" i="26"/>
  <c r="K105" i="26" s="1"/>
  <c r="A106" i="26"/>
  <c r="J106" i="26" s="1"/>
  <c r="A107" i="26"/>
  <c r="J107" i="26" s="1"/>
  <c r="A108" i="26"/>
  <c r="A109" i="26"/>
  <c r="A110" i="26"/>
  <c r="D110" i="26" s="1"/>
  <c r="A111" i="26"/>
  <c r="D111" i="26" s="1"/>
  <c r="A112" i="26"/>
  <c r="F112" i="26" s="1"/>
  <c r="A113" i="26"/>
  <c r="G113" i="26" s="1"/>
  <c r="A114" i="26"/>
  <c r="G114" i="26" s="1"/>
  <c r="A115" i="26"/>
  <c r="G115" i="26" s="1"/>
  <c r="A116" i="26"/>
  <c r="G116" i="26" s="1"/>
  <c r="A117" i="26"/>
  <c r="J117" i="26" s="1"/>
  <c r="A118" i="26"/>
  <c r="K118" i="26" s="1"/>
  <c r="A119" i="26"/>
  <c r="C119" i="26" s="1"/>
  <c r="A120" i="26"/>
  <c r="A121" i="26"/>
  <c r="A122" i="26"/>
  <c r="F122" i="26" s="1"/>
  <c r="A123" i="26"/>
  <c r="H123" i="26" s="1"/>
  <c r="A124" i="26"/>
  <c r="H124" i="26" s="1"/>
  <c r="A125" i="26"/>
  <c r="H125" i="26" s="1"/>
  <c r="A126" i="26"/>
  <c r="A127" i="26"/>
  <c r="M127" i="26" s="1"/>
  <c r="A128" i="26"/>
  <c r="M128" i="26" s="1"/>
  <c r="A129" i="26"/>
  <c r="H129" i="26" s="1"/>
  <c r="A130" i="26"/>
  <c r="A131" i="26"/>
  <c r="I131" i="26" s="1"/>
  <c r="A132" i="26"/>
  <c r="A133" i="26"/>
  <c r="A134" i="26"/>
  <c r="A135" i="26"/>
  <c r="H135" i="26" s="1"/>
  <c r="A136" i="26"/>
  <c r="H136" i="26" s="1"/>
  <c r="A4" i="26"/>
  <c r="H4" i="26" s="1"/>
  <c r="U5"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119" i="25"/>
  <c r="U120" i="25"/>
  <c r="U121" i="25"/>
  <c r="U122" i="25"/>
  <c r="U123" i="25"/>
  <c r="U124" i="25"/>
  <c r="U125" i="25"/>
  <c r="U126" i="25"/>
  <c r="U127" i="25"/>
  <c r="U128" i="25"/>
  <c r="U129" i="25"/>
  <c r="U130" i="25"/>
  <c r="U131" i="25"/>
  <c r="U132" i="25"/>
  <c r="U133" i="25"/>
  <c r="U134" i="25"/>
  <c r="U135" i="25"/>
  <c r="U136" i="25"/>
  <c r="U4"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I15" i="23" s="1"/>
  <c r="K15" i="23" s="1"/>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5" i="25"/>
  <c r="A4" i="25"/>
  <c r="C51" i="24"/>
  <c r="F51" i="24" s="1"/>
  <c r="F22" i="24" s="1"/>
  <c r="C50" i="24"/>
  <c r="F50" i="24" s="1"/>
  <c r="F21" i="24" s="1"/>
  <c r="AW114" i="24" s="1"/>
  <c r="AK114" i="25" s="1"/>
  <c r="C49" i="24"/>
  <c r="C48" i="24"/>
  <c r="F48" i="24" s="1"/>
  <c r="F19" i="24" s="1"/>
  <c r="AU79" i="24" s="1"/>
  <c r="C47" i="24"/>
  <c r="F47" i="24" s="1"/>
  <c r="F18" i="24" s="1"/>
  <c r="AT87" i="24" s="1"/>
  <c r="H46" i="24"/>
  <c r="C46" i="24"/>
  <c r="F46" i="24" s="1"/>
  <c r="F17" i="24" s="1"/>
  <c r="AS5" i="24" s="1"/>
  <c r="C45" i="24"/>
  <c r="C16" i="24" s="1"/>
  <c r="H44" i="24"/>
  <c r="D44" i="24"/>
  <c r="D15" i="24" s="1"/>
  <c r="C44" i="24"/>
  <c r="D43" i="24"/>
  <c r="D14" i="24" s="1"/>
  <c r="C43" i="24"/>
  <c r="H42" i="24"/>
  <c r="D42" i="24"/>
  <c r="D13" i="24" s="1"/>
  <c r="C42" i="24"/>
  <c r="D41" i="24"/>
  <c r="D12" i="24" s="1"/>
  <c r="C41" i="24"/>
  <c r="H40" i="24"/>
  <c r="D40" i="24"/>
  <c r="D11" i="24" s="1"/>
  <c r="D39" i="24"/>
  <c r="D10" i="24" s="1"/>
  <c r="C39" i="24"/>
  <c r="H38" i="24"/>
  <c r="C38" i="24"/>
  <c r="C37" i="24"/>
  <c r="F37" i="24" s="1"/>
  <c r="F8" i="24" s="1"/>
  <c r="F36" i="24"/>
  <c r="F7" i="24" s="1"/>
  <c r="AI36" i="24" s="1"/>
  <c r="W36" i="25" s="1"/>
  <c r="H35" i="24"/>
  <c r="D35" i="24"/>
  <c r="D6" i="24" s="1"/>
  <c r="C35" i="24"/>
  <c r="C6" i="24" s="1"/>
  <c r="C34" i="24"/>
  <c r="F34" i="24" s="1"/>
  <c r="E23" i="24"/>
  <c r="D21" i="24"/>
  <c r="D20" i="24"/>
  <c r="D19" i="24"/>
  <c r="D18" i="24"/>
  <c r="D17" i="24"/>
  <c r="D16" i="24"/>
  <c r="D9" i="24"/>
  <c r="D8" i="24"/>
  <c r="D7" i="24"/>
  <c r="F42" i="24" l="1"/>
  <c r="F13" i="24" s="1"/>
  <c r="F70" i="26"/>
  <c r="K69" i="26"/>
  <c r="C38" i="26"/>
  <c r="P38" i="26"/>
  <c r="S38" i="26"/>
  <c r="L38" i="26"/>
  <c r="Q38" i="26"/>
  <c r="N38" i="26"/>
  <c r="O38" i="26"/>
  <c r="R38" i="26"/>
  <c r="H38" i="26"/>
  <c r="I38" i="26"/>
  <c r="J38" i="26"/>
  <c r="K38" i="26"/>
  <c r="D121" i="26"/>
  <c r="M121" i="26"/>
  <c r="R121" i="26"/>
  <c r="N121" i="26"/>
  <c r="P121" i="26"/>
  <c r="S121" i="26"/>
  <c r="Q121" i="26"/>
  <c r="J121" i="26"/>
  <c r="K121" i="26"/>
  <c r="L121" i="26"/>
  <c r="H121" i="26"/>
  <c r="O121" i="26"/>
  <c r="D109" i="26"/>
  <c r="M109" i="26"/>
  <c r="S109" i="26"/>
  <c r="J109" i="26"/>
  <c r="N109" i="26"/>
  <c r="D85" i="26"/>
  <c r="Q85" i="26"/>
  <c r="M85" i="26"/>
  <c r="R85" i="26"/>
  <c r="O85" i="26"/>
  <c r="S85" i="26"/>
  <c r="P85" i="26"/>
  <c r="N85" i="26"/>
  <c r="I85" i="26"/>
  <c r="J85" i="26"/>
  <c r="K85" i="26"/>
  <c r="G85" i="26"/>
  <c r="D73" i="26"/>
  <c r="Q73" i="26"/>
  <c r="M73" i="26"/>
  <c r="R73" i="26"/>
  <c r="O73" i="26"/>
  <c r="S73" i="26"/>
  <c r="P73" i="26"/>
  <c r="I73" i="26"/>
  <c r="J73" i="26"/>
  <c r="L73" i="26"/>
  <c r="K73" i="26"/>
  <c r="N73" i="26"/>
  <c r="G73" i="26"/>
  <c r="D61" i="26"/>
  <c r="Q61" i="26"/>
  <c r="M61" i="26"/>
  <c r="R61" i="26"/>
  <c r="O61" i="26"/>
  <c r="S61" i="26"/>
  <c r="P61" i="26"/>
  <c r="I61" i="26"/>
  <c r="J61" i="26"/>
  <c r="N61" i="26"/>
  <c r="K61" i="26"/>
  <c r="L61" i="26"/>
  <c r="G61" i="26"/>
  <c r="D49" i="26"/>
  <c r="Q49" i="26"/>
  <c r="M49" i="26"/>
  <c r="R49" i="26"/>
  <c r="O49" i="26"/>
  <c r="S49" i="26"/>
  <c r="P49" i="26"/>
  <c r="I49" i="26"/>
  <c r="J49" i="26"/>
  <c r="K49" i="26"/>
  <c r="G49" i="26"/>
  <c r="N49" i="26"/>
  <c r="D37" i="26"/>
  <c r="S37" i="26"/>
  <c r="L37" i="26"/>
  <c r="Q37" i="26"/>
  <c r="O37" i="26"/>
  <c r="R37" i="26"/>
  <c r="I37" i="26"/>
  <c r="P37" i="26"/>
  <c r="J37" i="26"/>
  <c r="K37" i="26"/>
  <c r="N37" i="26"/>
  <c r="F37" i="26"/>
  <c r="M37" i="26"/>
  <c r="D25" i="26"/>
  <c r="S25" i="26"/>
  <c r="L25" i="26"/>
  <c r="Q25" i="26"/>
  <c r="O25" i="26"/>
  <c r="R25" i="26"/>
  <c r="N25" i="26"/>
  <c r="P25" i="26"/>
  <c r="I25" i="26"/>
  <c r="J25" i="26"/>
  <c r="K25" i="26"/>
  <c r="M25" i="26"/>
  <c r="F25" i="26"/>
  <c r="D13" i="26"/>
  <c r="S13" i="26"/>
  <c r="L13" i="26"/>
  <c r="Q13" i="26"/>
  <c r="O13" i="26"/>
  <c r="R13" i="26"/>
  <c r="P13" i="26"/>
  <c r="M13" i="26"/>
  <c r="I13" i="26"/>
  <c r="J13" i="26"/>
  <c r="K13" i="26"/>
  <c r="F13" i="26"/>
  <c r="N13" i="26"/>
  <c r="B121" i="26"/>
  <c r="B55" i="26"/>
  <c r="C121" i="26"/>
  <c r="C25" i="26"/>
  <c r="E125" i="26"/>
  <c r="E112" i="26"/>
  <c r="E83" i="26"/>
  <c r="E70" i="26"/>
  <c r="E56" i="26"/>
  <c r="E43" i="26"/>
  <c r="E30" i="26"/>
  <c r="E17" i="26"/>
  <c r="E4" i="26"/>
  <c r="F125" i="26"/>
  <c r="F68" i="26"/>
  <c r="F54" i="26"/>
  <c r="F38" i="26"/>
  <c r="G123" i="26"/>
  <c r="G100" i="26"/>
  <c r="G80" i="26"/>
  <c r="G38" i="26"/>
  <c r="G16" i="26"/>
  <c r="H107" i="26"/>
  <c r="H71" i="26"/>
  <c r="H34" i="26"/>
  <c r="I57" i="26"/>
  <c r="J80" i="26"/>
  <c r="K119" i="26"/>
  <c r="K68" i="26"/>
  <c r="L124" i="26"/>
  <c r="L10" i="26"/>
  <c r="C134" i="26"/>
  <c r="M134" i="26"/>
  <c r="R134" i="26"/>
  <c r="P134" i="26"/>
  <c r="S134" i="26"/>
  <c r="J134" i="26"/>
  <c r="O134" i="26"/>
  <c r="K134" i="26"/>
  <c r="L134" i="26"/>
  <c r="G134" i="26"/>
  <c r="N134" i="26"/>
  <c r="C86" i="26"/>
  <c r="L86" i="26"/>
  <c r="Q86" i="26"/>
  <c r="M86" i="26"/>
  <c r="R86" i="26"/>
  <c r="O86" i="26"/>
  <c r="N86" i="26"/>
  <c r="I86" i="26"/>
  <c r="J86" i="26"/>
  <c r="K86" i="26"/>
  <c r="F86" i="26"/>
  <c r="P86" i="26"/>
  <c r="S86" i="26"/>
  <c r="F98" i="26"/>
  <c r="D133" i="26"/>
  <c r="M133" i="26"/>
  <c r="R133" i="26"/>
  <c r="N133" i="26"/>
  <c r="P133" i="26"/>
  <c r="S133" i="26"/>
  <c r="Q133" i="26"/>
  <c r="J133" i="26"/>
  <c r="O133" i="26"/>
  <c r="K133" i="26"/>
  <c r="L133" i="26"/>
  <c r="H133" i="26"/>
  <c r="D97" i="26"/>
  <c r="Q97" i="26"/>
  <c r="M97" i="26"/>
  <c r="R97" i="26"/>
  <c r="O97" i="26"/>
  <c r="S97" i="26"/>
  <c r="P97" i="26"/>
  <c r="I97" i="26"/>
  <c r="J97" i="26"/>
  <c r="K97" i="26"/>
  <c r="N97" i="26"/>
  <c r="L97" i="26"/>
  <c r="G97" i="26"/>
  <c r="R132" i="26"/>
  <c r="N132" i="26"/>
  <c r="P132" i="26"/>
  <c r="S132" i="26"/>
  <c r="Q132" i="26"/>
  <c r="O132" i="26"/>
  <c r="K132" i="26"/>
  <c r="E132" i="26"/>
  <c r="L132" i="26"/>
  <c r="M132" i="26"/>
  <c r="H132" i="26"/>
  <c r="R120" i="26"/>
  <c r="N120" i="26"/>
  <c r="P120" i="26"/>
  <c r="S120" i="26"/>
  <c r="Q120" i="26"/>
  <c r="K120" i="26"/>
  <c r="E120" i="26"/>
  <c r="L120" i="26"/>
  <c r="H120" i="26"/>
  <c r="M120" i="26"/>
  <c r="O120" i="26"/>
  <c r="Q108" i="26"/>
  <c r="M108" i="26"/>
  <c r="O108" i="26"/>
  <c r="S108" i="26"/>
  <c r="J108" i="26"/>
  <c r="K108" i="26"/>
  <c r="Q96" i="26"/>
  <c r="M96" i="26"/>
  <c r="R96" i="26"/>
  <c r="O96" i="26"/>
  <c r="S96" i="26"/>
  <c r="P96" i="26"/>
  <c r="J96" i="26"/>
  <c r="K96" i="26"/>
  <c r="N96" i="26"/>
  <c r="L96" i="26"/>
  <c r="G96" i="26"/>
  <c r="Q84" i="26"/>
  <c r="M84" i="26"/>
  <c r="R84" i="26"/>
  <c r="O84" i="26"/>
  <c r="S84" i="26"/>
  <c r="P84" i="26"/>
  <c r="J84" i="26"/>
  <c r="K84" i="26"/>
  <c r="G84" i="26"/>
  <c r="Q72" i="26"/>
  <c r="M72" i="26"/>
  <c r="R72" i="26"/>
  <c r="O72" i="26"/>
  <c r="S72" i="26"/>
  <c r="P72" i="26"/>
  <c r="J72" i="26"/>
  <c r="L72" i="26"/>
  <c r="K72" i="26"/>
  <c r="N72" i="26"/>
  <c r="G72" i="26"/>
  <c r="Q60" i="26"/>
  <c r="M60" i="26"/>
  <c r="R60" i="26"/>
  <c r="O60" i="26"/>
  <c r="S60" i="26"/>
  <c r="P60" i="26"/>
  <c r="J60" i="26"/>
  <c r="N60" i="26"/>
  <c r="K60" i="26"/>
  <c r="L60" i="26"/>
  <c r="G60" i="26"/>
  <c r="Q48" i="26"/>
  <c r="M48" i="26"/>
  <c r="R48" i="26"/>
  <c r="O48" i="26"/>
  <c r="S48" i="26"/>
  <c r="P48" i="26"/>
  <c r="J48" i="26"/>
  <c r="K48" i="26"/>
  <c r="G48" i="26"/>
  <c r="N48" i="26"/>
  <c r="L36" i="26"/>
  <c r="Q36" i="26"/>
  <c r="M36" i="26"/>
  <c r="O36" i="26"/>
  <c r="R36" i="26"/>
  <c r="P36" i="26"/>
  <c r="I36" i="26"/>
  <c r="J36" i="26"/>
  <c r="K36" i="26"/>
  <c r="N36" i="26"/>
  <c r="S36" i="26"/>
  <c r="G36" i="26"/>
  <c r="L24" i="26"/>
  <c r="Q24" i="26"/>
  <c r="M24" i="26"/>
  <c r="O24" i="26"/>
  <c r="R24" i="26"/>
  <c r="P24" i="26"/>
  <c r="I24" i="26"/>
  <c r="J24" i="26"/>
  <c r="K24" i="26"/>
  <c r="S24" i="26"/>
  <c r="G24" i="26"/>
  <c r="L12" i="26"/>
  <c r="Q12" i="26"/>
  <c r="M12" i="26"/>
  <c r="O12" i="26"/>
  <c r="R12" i="26"/>
  <c r="P12" i="26"/>
  <c r="I12" i="26"/>
  <c r="J12" i="26"/>
  <c r="K12" i="26"/>
  <c r="S12" i="26"/>
  <c r="N12" i="26"/>
  <c r="G12" i="26"/>
  <c r="B115" i="26"/>
  <c r="B49" i="26"/>
  <c r="C13" i="26"/>
  <c r="D72" i="26"/>
  <c r="E124" i="26"/>
  <c r="E110" i="26"/>
  <c r="E95" i="26"/>
  <c r="E82" i="26"/>
  <c r="E68" i="26"/>
  <c r="E29" i="26"/>
  <c r="E16" i="26"/>
  <c r="F4" i="26"/>
  <c r="K20" i="36" s="1"/>
  <c r="F124" i="26"/>
  <c r="F110" i="26"/>
  <c r="F96" i="26"/>
  <c r="F82" i="26"/>
  <c r="F67" i="26"/>
  <c r="F53" i="26"/>
  <c r="F36" i="26"/>
  <c r="F19" i="26"/>
  <c r="G4" i="26"/>
  <c r="G121" i="26"/>
  <c r="G99" i="26"/>
  <c r="G77" i="26"/>
  <c r="G57" i="26"/>
  <c r="G37" i="26"/>
  <c r="G15" i="26"/>
  <c r="H128" i="26"/>
  <c r="H98" i="26"/>
  <c r="H62" i="26"/>
  <c r="H25" i="26"/>
  <c r="I122" i="26"/>
  <c r="I84" i="26"/>
  <c r="I48" i="26"/>
  <c r="J33" i="26"/>
  <c r="L105" i="26"/>
  <c r="O127" i="26"/>
  <c r="H110" i="26"/>
  <c r="B119" i="26"/>
  <c r="R119" i="26"/>
  <c r="N119" i="26"/>
  <c r="O119" i="26"/>
  <c r="P119" i="26"/>
  <c r="S119" i="26"/>
  <c r="Q119" i="26"/>
  <c r="F119" i="26"/>
  <c r="L119" i="26"/>
  <c r="H119" i="26"/>
  <c r="M119" i="26"/>
  <c r="Q107" i="26"/>
  <c r="M107" i="26"/>
  <c r="N107" i="26"/>
  <c r="R107" i="26"/>
  <c r="O107" i="26"/>
  <c r="S107" i="26"/>
  <c r="P107" i="26"/>
  <c r="L107" i="26"/>
  <c r="K107" i="26"/>
  <c r="G107" i="26"/>
  <c r="Q83" i="26"/>
  <c r="M83" i="26"/>
  <c r="N83" i="26"/>
  <c r="R83" i="26"/>
  <c r="O83" i="26"/>
  <c r="S83" i="26"/>
  <c r="P83" i="26"/>
  <c r="K83" i="26"/>
  <c r="G83" i="26"/>
  <c r="L83" i="26"/>
  <c r="B47" i="26"/>
  <c r="Q47" i="26"/>
  <c r="M47" i="26"/>
  <c r="N47" i="26"/>
  <c r="R47" i="26"/>
  <c r="O47" i="26"/>
  <c r="S47" i="26"/>
  <c r="P47" i="26"/>
  <c r="K47" i="26"/>
  <c r="G47" i="26"/>
  <c r="L47" i="26"/>
  <c r="Q35" i="26"/>
  <c r="M35" i="26"/>
  <c r="O35" i="26"/>
  <c r="R35" i="26"/>
  <c r="P35" i="26"/>
  <c r="S35" i="26"/>
  <c r="J35" i="26"/>
  <c r="K35" i="26"/>
  <c r="N35" i="26"/>
  <c r="L35" i="26"/>
  <c r="G35" i="26"/>
  <c r="C23" i="26"/>
  <c r="Q23" i="26"/>
  <c r="M23" i="26"/>
  <c r="O23" i="26"/>
  <c r="R23" i="26"/>
  <c r="P23" i="26"/>
  <c r="S23" i="26"/>
  <c r="J23" i="26"/>
  <c r="K23" i="26"/>
  <c r="G23" i="26"/>
  <c r="L23" i="26"/>
  <c r="N23" i="26"/>
  <c r="Q11" i="26"/>
  <c r="M11" i="26"/>
  <c r="O11" i="26"/>
  <c r="R11" i="26"/>
  <c r="P11" i="26"/>
  <c r="S11" i="26"/>
  <c r="J11" i="26"/>
  <c r="K11" i="26"/>
  <c r="N11" i="26"/>
  <c r="G11" i="26"/>
  <c r="B103" i="26"/>
  <c r="C109" i="26"/>
  <c r="D134" i="26"/>
  <c r="D62" i="26"/>
  <c r="E136" i="26"/>
  <c r="E123" i="26"/>
  <c r="E107" i="26"/>
  <c r="E80" i="26"/>
  <c r="E28" i="26"/>
  <c r="E15" i="26"/>
  <c r="F136" i="26"/>
  <c r="F123" i="26"/>
  <c r="F109" i="26"/>
  <c r="F66" i="26"/>
  <c r="F52" i="26"/>
  <c r="F35" i="26"/>
  <c r="G136" i="26"/>
  <c r="G120" i="26"/>
  <c r="G76" i="26"/>
  <c r="G56" i="26"/>
  <c r="G14" i="26"/>
  <c r="H97" i="26"/>
  <c r="H61" i="26"/>
  <c r="H24" i="26"/>
  <c r="I121" i="26"/>
  <c r="I83" i="26"/>
  <c r="I47" i="26"/>
  <c r="J31" i="26"/>
  <c r="K116" i="26"/>
  <c r="L104" i="26"/>
  <c r="C59" i="26"/>
  <c r="Q59" i="26"/>
  <c r="M59" i="26"/>
  <c r="N59" i="26"/>
  <c r="R59" i="26"/>
  <c r="O59" i="26"/>
  <c r="S59" i="26"/>
  <c r="P59" i="26"/>
  <c r="K59" i="26"/>
  <c r="L59" i="26"/>
  <c r="G59" i="26"/>
  <c r="R130" i="26"/>
  <c r="N130" i="26"/>
  <c r="O130" i="26"/>
  <c r="P130" i="26"/>
  <c r="S130" i="26"/>
  <c r="Q130" i="26"/>
  <c r="L130" i="26"/>
  <c r="M130" i="26"/>
  <c r="G130" i="26"/>
  <c r="I130" i="26"/>
  <c r="R118" i="26"/>
  <c r="N118" i="26"/>
  <c r="O118" i="26"/>
  <c r="P118" i="26"/>
  <c r="S118" i="26"/>
  <c r="Q118" i="26"/>
  <c r="G118" i="26"/>
  <c r="L118" i="26"/>
  <c r="M118" i="26"/>
  <c r="I118" i="26"/>
  <c r="N106" i="26"/>
  <c r="R106" i="26"/>
  <c r="S106" i="26"/>
  <c r="P106" i="26"/>
  <c r="L106" i="26"/>
  <c r="K106" i="26"/>
  <c r="O106" i="26"/>
  <c r="H106" i="26"/>
  <c r="Q106" i="26"/>
  <c r="N94" i="26"/>
  <c r="R94" i="26"/>
  <c r="S94" i="26"/>
  <c r="P94" i="26"/>
  <c r="K94" i="26"/>
  <c r="O94" i="26"/>
  <c r="M94" i="26"/>
  <c r="L94" i="26"/>
  <c r="H94" i="26"/>
  <c r="Q94" i="26"/>
  <c r="N82" i="26"/>
  <c r="R82" i="26"/>
  <c r="S82" i="26"/>
  <c r="P82" i="26"/>
  <c r="K82" i="26"/>
  <c r="Q82" i="26"/>
  <c r="H82" i="26"/>
  <c r="M82" i="26"/>
  <c r="L82" i="26"/>
  <c r="N70" i="26"/>
  <c r="R70" i="26"/>
  <c r="S70" i="26"/>
  <c r="P70" i="26"/>
  <c r="L70" i="26"/>
  <c r="K70" i="26"/>
  <c r="M70" i="26"/>
  <c r="Q70" i="26"/>
  <c r="H70" i="26"/>
  <c r="O70" i="26"/>
  <c r="N58" i="26"/>
  <c r="R58" i="26"/>
  <c r="S58" i="26"/>
  <c r="P58" i="26"/>
  <c r="K58" i="26"/>
  <c r="L58" i="26"/>
  <c r="Q58" i="26"/>
  <c r="O58" i="26"/>
  <c r="H58" i="26"/>
  <c r="M58" i="26"/>
  <c r="N46" i="26"/>
  <c r="R46" i="26"/>
  <c r="S46" i="26"/>
  <c r="P46" i="26"/>
  <c r="K46" i="26"/>
  <c r="F46" i="26"/>
  <c r="O46" i="26"/>
  <c r="M46" i="26"/>
  <c r="Q46" i="26"/>
  <c r="H46" i="26"/>
  <c r="L46" i="26"/>
  <c r="Q34" i="26"/>
  <c r="M34" i="26"/>
  <c r="N34" i="26"/>
  <c r="O34" i="26"/>
  <c r="R34" i="26"/>
  <c r="P34" i="26"/>
  <c r="S34" i="26"/>
  <c r="K34" i="26"/>
  <c r="L34" i="26"/>
  <c r="G34" i="26"/>
  <c r="Q22" i="26"/>
  <c r="M22" i="26"/>
  <c r="N22" i="26"/>
  <c r="O22" i="26"/>
  <c r="R22" i="26"/>
  <c r="P22" i="26"/>
  <c r="S22" i="26"/>
  <c r="K22" i="26"/>
  <c r="G22" i="26"/>
  <c r="L22" i="26"/>
  <c r="Q10" i="26"/>
  <c r="M10" i="26"/>
  <c r="N10" i="26"/>
  <c r="O10" i="26"/>
  <c r="R10" i="26"/>
  <c r="P10" i="26"/>
  <c r="S10" i="26"/>
  <c r="K10" i="26"/>
  <c r="G10" i="26"/>
  <c r="B97" i="26"/>
  <c r="B37" i="26"/>
  <c r="C107" i="26"/>
  <c r="D132" i="26"/>
  <c r="D60" i="26"/>
  <c r="E135" i="26"/>
  <c r="E122" i="26"/>
  <c r="E106" i="26"/>
  <c r="E92" i="26"/>
  <c r="E79" i="26"/>
  <c r="E53" i="26"/>
  <c r="E27" i="26"/>
  <c r="E14" i="26"/>
  <c r="F135" i="26"/>
  <c r="F107" i="26"/>
  <c r="F94" i="26"/>
  <c r="F65" i="26"/>
  <c r="F51" i="26"/>
  <c r="F34" i="26"/>
  <c r="G135" i="26"/>
  <c r="G119" i="26"/>
  <c r="G94" i="26"/>
  <c r="G75" i="26"/>
  <c r="G13" i="26"/>
  <c r="H96" i="26"/>
  <c r="H60" i="26"/>
  <c r="H23" i="26"/>
  <c r="I120" i="26"/>
  <c r="I82" i="26"/>
  <c r="I46" i="26"/>
  <c r="J105" i="26"/>
  <c r="J22" i="26"/>
  <c r="L85" i="26"/>
  <c r="M106" i="26"/>
  <c r="O16" i="26"/>
  <c r="C122" i="26"/>
  <c r="M122" i="26"/>
  <c r="R122" i="26"/>
  <c r="O122" i="26"/>
  <c r="P122" i="26"/>
  <c r="S122" i="26"/>
  <c r="J122" i="26"/>
  <c r="N122" i="26"/>
  <c r="K122" i="26"/>
  <c r="G122" i="26"/>
  <c r="L122" i="26"/>
  <c r="Q122" i="26"/>
  <c r="C74" i="26"/>
  <c r="L74" i="26"/>
  <c r="Q74" i="26"/>
  <c r="M74" i="26"/>
  <c r="R74" i="26"/>
  <c r="O74" i="26"/>
  <c r="I74" i="26"/>
  <c r="J74" i="26"/>
  <c r="K74" i="26"/>
  <c r="P74" i="26"/>
  <c r="F74" i="26"/>
  <c r="N74" i="26"/>
  <c r="S74" i="26"/>
  <c r="C131" i="26"/>
  <c r="R131" i="26"/>
  <c r="N131" i="26"/>
  <c r="O131" i="26"/>
  <c r="P131" i="26"/>
  <c r="S131" i="26"/>
  <c r="Q131" i="26"/>
  <c r="F131" i="26"/>
  <c r="L131" i="26"/>
  <c r="M131" i="26"/>
  <c r="H131" i="26"/>
  <c r="C95" i="26"/>
  <c r="Q95" i="26"/>
  <c r="M95" i="26"/>
  <c r="N95" i="26"/>
  <c r="R95" i="26"/>
  <c r="O95" i="26"/>
  <c r="S95" i="26"/>
  <c r="P95" i="26"/>
  <c r="K95" i="26"/>
  <c r="L95" i="26"/>
  <c r="G95" i="26"/>
  <c r="O129" i="26"/>
  <c r="P129" i="26"/>
  <c r="L129" i="26"/>
  <c r="S129" i="26"/>
  <c r="Q129" i="26"/>
  <c r="R129" i="26"/>
  <c r="M129" i="26"/>
  <c r="G129" i="26"/>
  <c r="N129" i="26"/>
  <c r="I129" i="26"/>
  <c r="K129" i="26"/>
  <c r="O117" i="26"/>
  <c r="P117" i="26"/>
  <c r="L117" i="26"/>
  <c r="S117" i="26"/>
  <c r="Q117" i="26"/>
  <c r="G117" i="26"/>
  <c r="N117" i="26"/>
  <c r="M117" i="26"/>
  <c r="I117" i="26"/>
  <c r="K117" i="26"/>
  <c r="N105" i="26"/>
  <c r="R105" i="26"/>
  <c r="O105" i="26"/>
  <c r="S105" i="26"/>
  <c r="P105" i="26"/>
  <c r="Q105" i="26"/>
  <c r="F105" i="26"/>
  <c r="E105" i="26"/>
  <c r="H105" i="26"/>
  <c r="N93" i="26"/>
  <c r="R93" i="26"/>
  <c r="O93" i="26"/>
  <c r="S93" i="26"/>
  <c r="P93" i="26"/>
  <c r="Q93" i="26"/>
  <c r="F93" i="26"/>
  <c r="E93" i="26"/>
  <c r="M93" i="26"/>
  <c r="L93" i="26"/>
  <c r="H93" i="26"/>
  <c r="N81" i="26"/>
  <c r="R81" i="26"/>
  <c r="O81" i="26"/>
  <c r="S81" i="26"/>
  <c r="P81" i="26"/>
  <c r="Q81" i="26"/>
  <c r="F81" i="26"/>
  <c r="E81" i="26"/>
  <c r="H81" i="26"/>
  <c r="M81" i="26"/>
  <c r="L81" i="26"/>
  <c r="N69" i="26"/>
  <c r="R69" i="26"/>
  <c r="O69" i="26"/>
  <c r="S69" i="26"/>
  <c r="P69" i="26"/>
  <c r="Q69" i="26"/>
  <c r="F69" i="26"/>
  <c r="E69" i="26"/>
  <c r="M69" i="26"/>
  <c r="H69" i="26"/>
  <c r="N57" i="26"/>
  <c r="R57" i="26"/>
  <c r="O57" i="26"/>
  <c r="S57" i="26"/>
  <c r="P57" i="26"/>
  <c r="Q57" i="26"/>
  <c r="F57" i="26"/>
  <c r="E57" i="26"/>
  <c r="L57" i="26"/>
  <c r="H57" i="26"/>
  <c r="M57" i="26"/>
  <c r="N45" i="26"/>
  <c r="R45" i="26"/>
  <c r="O45" i="26"/>
  <c r="S45" i="26"/>
  <c r="P45" i="26"/>
  <c r="Q45" i="26"/>
  <c r="F45" i="26"/>
  <c r="E45" i="26"/>
  <c r="M45" i="26"/>
  <c r="H45" i="26"/>
  <c r="L45" i="26"/>
  <c r="J45" i="26"/>
  <c r="Q33" i="26"/>
  <c r="M33" i="26"/>
  <c r="N33" i="26"/>
  <c r="O33" i="26"/>
  <c r="R33" i="26"/>
  <c r="P33" i="26"/>
  <c r="S33" i="26"/>
  <c r="K33" i="26"/>
  <c r="E33" i="26"/>
  <c r="L33" i="26"/>
  <c r="F33" i="26"/>
  <c r="H33" i="26"/>
  <c r="Q21" i="26"/>
  <c r="M21" i="26"/>
  <c r="N21" i="26"/>
  <c r="O21" i="26"/>
  <c r="R21" i="26"/>
  <c r="P21" i="26"/>
  <c r="S21" i="26"/>
  <c r="K21" i="26"/>
  <c r="E21" i="26"/>
  <c r="F21" i="26"/>
  <c r="L21" i="26"/>
  <c r="H21" i="26"/>
  <c r="Q9" i="26"/>
  <c r="M9" i="26"/>
  <c r="N9" i="26"/>
  <c r="O9" i="26"/>
  <c r="R9" i="26"/>
  <c r="P9" i="26"/>
  <c r="S9" i="26"/>
  <c r="K9" i="26"/>
  <c r="E9" i="26"/>
  <c r="F9" i="26"/>
  <c r="H9" i="26"/>
  <c r="L9" i="26"/>
  <c r="B91" i="26"/>
  <c r="B35" i="26"/>
  <c r="C97" i="26"/>
  <c r="D122" i="26"/>
  <c r="D50" i="26"/>
  <c r="E134" i="26"/>
  <c r="E121" i="26"/>
  <c r="E104" i="26"/>
  <c r="E91" i="26"/>
  <c r="E78" i="26"/>
  <c r="E65" i="26"/>
  <c r="E52" i="26"/>
  <c r="E26" i="26"/>
  <c r="E13" i="26"/>
  <c r="F134" i="26"/>
  <c r="F121" i="26"/>
  <c r="F106" i="26"/>
  <c r="F64" i="26"/>
  <c r="F49" i="26"/>
  <c r="F31" i="26"/>
  <c r="G133" i="26"/>
  <c r="G93" i="26"/>
  <c r="G74" i="26"/>
  <c r="G31" i="26"/>
  <c r="G9" i="26"/>
  <c r="H95" i="26"/>
  <c r="H59" i="26"/>
  <c r="H22" i="26"/>
  <c r="I119" i="26"/>
  <c r="I81" i="26"/>
  <c r="I45" i="26"/>
  <c r="J104" i="26"/>
  <c r="J21" i="26"/>
  <c r="L84" i="26"/>
  <c r="M105" i="26"/>
  <c r="Q134" i="26"/>
  <c r="C62" i="26"/>
  <c r="L62" i="26"/>
  <c r="Q62" i="26"/>
  <c r="M62" i="26"/>
  <c r="R62" i="26"/>
  <c r="O62" i="26"/>
  <c r="I62" i="26"/>
  <c r="J62" i="26"/>
  <c r="N62" i="26"/>
  <c r="P62" i="26"/>
  <c r="K62" i="26"/>
  <c r="F62" i="26"/>
  <c r="S62" i="26"/>
  <c r="B71" i="26"/>
  <c r="Q71" i="26"/>
  <c r="M71" i="26"/>
  <c r="N71" i="26"/>
  <c r="R71" i="26"/>
  <c r="O71" i="26"/>
  <c r="S71" i="26"/>
  <c r="P71" i="26"/>
  <c r="L71" i="26"/>
  <c r="K71" i="26"/>
  <c r="G71" i="26"/>
  <c r="O128" i="26"/>
  <c r="P128" i="26"/>
  <c r="L128" i="26"/>
  <c r="S128" i="26"/>
  <c r="Q128" i="26"/>
  <c r="R128" i="26"/>
  <c r="N128" i="26"/>
  <c r="I128" i="26"/>
  <c r="J128" i="26"/>
  <c r="O116" i="26"/>
  <c r="P116" i="26"/>
  <c r="L116" i="26"/>
  <c r="S116" i="26"/>
  <c r="Q116" i="26"/>
  <c r="R116" i="26"/>
  <c r="N116" i="26"/>
  <c r="M116" i="26"/>
  <c r="I116" i="26"/>
  <c r="J116" i="26"/>
  <c r="N104" i="26"/>
  <c r="R104" i="26"/>
  <c r="O104" i="26"/>
  <c r="S104" i="26"/>
  <c r="P104" i="26"/>
  <c r="Q104" i="26"/>
  <c r="H104" i="26"/>
  <c r="I104" i="26"/>
  <c r="M104" i="26"/>
  <c r="N92" i="26"/>
  <c r="R92" i="26"/>
  <c r="O92" i="26"/>
  <c r="S92" i="26"/>
  <c r="P92" i="26"/>
  <c r="Q92" i="26"/>
  <c r="M92" i="26"/>
  <c r="L92" i="26"/>
  <c r="H92" i="26"/>
  <c r="I92" i="26"/>
  <c r="N80" i="26"/>
  <c r="R80" i="26"/>
  <c r="O80" i="26"/>
  <c r="S80" i="26"/>
  <c r="P80" i="26"/>
  <c r="Q80" i="26"/>
  <c r="M80" i="26"/>
  <c r="H80" i="26"/>
  <c r="L80" i="26"/>
  <c r="I80" i="26"/>
  <c r="N68" i="26"/>
  <c r="R68" i="26"/>
  <c r="O68" i="26"/>
  <c r="S68" i="26"/>
  <c r="P68" i="26"/>
  <c r="Q68" i="26"/>
  <c r="M68" i="26"/>
  <c r="H68" i="26"/>
  <c r="I68" i="26"/>
  <c r="N56" i="26"/>
  <c r="R56" i="26"/>
  <c r="O56" i="26"/>
  <c r="S56" i="26"/>
  <c r="P56" i="26"/>
  <c r="Q56" i="26"/>
  <c r="M56" i="26"/>
  <c r="L56" i="26"/>
  <c r="H56" i="26"/>
  <c r="I56" i="26"/>
  <c r="N44" i="26"/>
  <c r="R44" i="26"/>
  <c r="O44" i="26"/>
  <c r="S44" i="26"/>
  <c r="P44" i="26"/>
  <c r="Q44" i="26"/>
  <c r="M44" i="26"/>
  <c r="H44" i="26"/>
  <c r="L44" i="26"/>
  <c r="I44" i="26"/>
  <c r="N32" i="26"/>
  <c r="O32" i="26"/>
  <c r="R32" i="26"/>
  <c r="P32" i="26"/>
  <c r="S32" i="26"/>
  <c r="L32" i="26"/>
  <c r="F32" i="26"/>
  <c r="Q32" i="26"/>
  <c r="H32" i="26"/>
  <c r="M32" i="26"/>
  <c r="J32" i="26"/>
  <c r="N20" i="26"/>
  <c r="O20" i="26"/>
  <c r="R20" i="26"/>
  <c r="P20" i="26"/>
  <c r="S20" i="26"/>
  <c r="F20" i="26"/>
  <c r="Q20" i="26"/>
  <c r="M20" i="26"/>
  <c r="L20" i="26"/>
  <c r="H20" i="26"/>
  <c r="J20" i="26"/>
  <c r="N8" i="26"/>
  <c r="O8" i="26"/>
  <c r="R8" i="26"/>
  <c r="P8" i="26"/>
  <c r="S8" i="26"/>
  <c r="F8" i="26"/>
  <c r="Q8" i="26"/>
  <c r="H8" i="26"/>
  <c r="L8" i="26"/>
  <c r="J8" i="26"/>
  <c r="B85" i="26"/>
  <c r="C85" i="26"/>
  <c r="D120" i="26"/>
  <c r="D48" i="26"/>
  <c r="E133" i="26"/>
  <c r="E119" i="26"/>
  <c r="E90" i="26"/>
  <c r="E77" i="26"/>
  <c r="E51" i="26"/>
  <c r="E38" i="26"/>
  <c r="E25" i="26"/>
  <c r="E12" i="26"/>
  <c r="F133" i="26"/>
  <c r="F120" i="26"/>
  <c r="F104" i="26"/>
  <c r="F63" i="26"/>
  <c r="F48" i="26"/>
  <c r="G132" i="26"/>
  <c r="G92" i="26"/>
  <c r="G70" i="26"/>
  <c r="G28" i="26"/>
  <c r="G8" i="26"/>
  <c r="H122" i="26"/>
  <c r="H86" i="26"/>
  <c r="H50" i="26"/>
  <c r="H13" i="26"/>
  <c r="I108" i="26"/>
  <c r="I72" i="26"/>
  <c r="I35" i="26"/>
  <c r="J132" i="26"/>
  <c r="J95" i="26"/>
  <c r="J59" i="26"/>
  <c r="K102" i="26"/>
  <c r="K32" i="26"/>
  <c r="L69" i="26"/>
  <c r="M89" i="26"/>
  <c r="R117" i="26"/>
  <c r="C98" i="26"/>
  <c r="L98" i="26"/>
  <c r="Q98" i="26"/>
  <c r="M98" i="26"/>
  <c r="R98" i="26"/>
  <c r="O98" i="26"/>
  <c r="I98" i="26"/>
  <c r="J98" i="26"/>
  <c r="K98" i="26"/>
  <c r="N98" i="26"/>
  <c r="P98" i="26"/>
  <c r="M16" i="36"/>
  <c r="O16" i="36" s="1"/>
  <c r="J16" i="36"/>
  <c r="P127" i="26"/>
  <c r="L127" i="26"/>
  <c r="S127" i="26"/>
  <c r="Q127" i="26"/>
  <c r="R127" i="26"/>
  <c r="N127" i="26"/>
  <c r="H127" i="26"/>
  <c r="I127" i="26"/>
  <c r="J127" i="26"/>
  <c r="K127" i="26"/>
  <c r="P115" i="26"/>
  <c r="L115" i="26"/>
  <c r="S115" i="26"/>
  <c r="Q115" i="26"/>
  <c r="R115" i="26"/>
  <c r="N115" i="26"/>
  <c r="H115" i="26"/>
  <c r="M115" i="26"/>
  <c r="I115" i="26"/>
  <c r="J115" i="26"/>
  <c r="O115" i="26"/>
  <c r="K115" i="26"/>
  <c r="R103" i="26"/>
  <c r="O103" i="26"/>
  <c r="S103" i="26"/>
  <c r="P103" i="26"/>
  <c r="Q103" i="26"/>
  <c r="G103" i="26"/>
  <c r="H103" i="26"/>
  <c r="I103" i="26"/>
  <c r="J103" i="26"/>
  <c r="N103" i="26"/>
  <c r="M103" i="26"/>
  <c r="L103" i="26"/>
  <c r="K103" i="26"/>
  <c r="R91" i="26"/>
  <c r="O91" i="26"/>
  <c r="S91" i="26"/>
  <c r="P91" i="26"/>
  <c r="Q91" i="26"/>
  <c r="M91" i="26"/>
  <c r="L91" i="26"/>
  <c r="G91" i="26"/>
  <c r="N91" i="26"/>
  <c r="H91" i="26"/>
  <c r="I91" i="26"/>
  <c r="J91" i="26"/>
  <c r="K91" i="26"/>
  <c r="R79" i="26"/>
  <c r="O79" i="26"/>
  <c r="S79" i="26"/>
  <c r="P79" i="26"/>
  <c r="Q79" i="26"/>
  <c r="G79" i="26"/>
  <c r="H79" i="26"/>
  <c r="L79" i="26"/>
  <c r="M79" i="26"/>
  <c r="I79" i="26"/>
  <c r="J79" i="26"/>
  <c r="K79" i="26"/>
  <c r="N79" i="26"/>
  <c r="R67" i="26"/>
  <c r="O67" i="26"/>
  <c r="S67" i="26"/>
  <c r="P67" i="26"/>
  <c r="Q67" i="26"/>
  <c r="M67" i="26"/>
  <c r="G67" i="26"/>
  <c r="H67" i="26"/>
  <c r="N67" i="26"/>
  <c r="I67" i="26"/>
  <c r="J67" i="26"/>
  <c r="L67" i="26"/>
  <c r="K67" i="26"/>
  <c r="R55" i="26"/>
  <c r="O55" i="26"/>
  <c r="S55" i="26"/>
  <c r="P55" i="26"/>
  <c r="Q55" i="26"/>
  <c r="N55" i="26"/>
  <c r="L55" i="26"/>
  <c r="G55" i="26"/>
  <c r="H55" i="26"/>
  <c r="M55" i="26"/>
  <c r="I55" i="26"/>
  <c r="J55" i="26"/>
  <c r="K55" i="26"/>
  <c r="R43" i="26"/>
  <c r="O43" i="26"/>
  <c r="S43" i="26"/>
  <c r="P43" i="26"/>
  <c r="Q43" i="26"/>
  <c r="M43" i="26"/>
  <c r="G43" i="26"/>
  <c r="H43" i="26"/>
  <c r="L43" i="26"/>
  <c r="I43" i="26"/>
  <c r="N43" i="26"/>
  <c r="J43" i="26"/>
  <c r="K43" i="26"/>
  <c r="N31" i="26"/>
  <c r="O31" i="26"/>
  <c r="R31" i="26"/>
  <c r="P31" i="26"/>
  <c r="S31" i="26"/>
  <c r="Q31" i="26"/>
  <c r="H31" i="26"/>
  <c r="I31" i="26"/>
  <c r="M31" i="26"/>
  <c r="N19" i="26"/>
  <c r="O19" i="26"/>
  <c r="R19" i="26"/>
  <c r="P19" i="26"/>
  <c r="S19" i="26"/>
  <c r="Q19" i="26"/>
  <c r="M19" i="26"/>
  <c r="L19" i="26"/>
  <c r="H19" i="26"/>
  <c r="I19" i="26"/>
  <c r="N7" i="26"/>
  <c r="O7" i="26"/>
  <c r="R7" i="26"/>
  <c r="P7" i="26"/>
  <c r="S7" i="26"/>
  <c r="Q7" i="26"/>
  <c r="H7" i="26"/>
  <c r="L7" i="26"/>
  <c r="I7" i="26"/>
  <c r="M7" i="26"/>
  <c r="B83" i="26"/>
  <c r="B25" i="26"/>
  <c r="C73" i="26"/>
  <c r="D38" i="26"/>
  <c r="E131" i="26"/>
  <c r="E118" i="26"/>
  <c r="E89" i="26"/>
  <c r="E76" i="26"/>
  <c r="E50" i="26"/>
  <c r="E37" i="26"/>
  <c r="E24" i="26"/>
  <c r="E11" i="26"/>
  <c r="F132" i="26"/>
  <c r="F118" i="26"/>
  <c r="F103" i="26"/>
  <c r="F61" i="26"/>
  <c r="F47" i="26"/>
  <c r="G131" i="26"/>
  <c r="G89" i="26"/>
  <c r="G69" i="26"/>
  <c r="G27" i="26"/>
  <c r="G7" i="26"/>
  <c r="H118" i="26"/>
  <c r="H85" i="26"/>
  <c r="H49" i="26"/>
  <c r="H12" i="26"/>
  <c r="I107" i="26"/>
  <c r="I71" i="26"/>
  <c r="I34" i="26"/>
  <c r="J131" i="26"/>
  <c r="J94" i="26"/>
  <c r="J58" i="26"/>
  <c r="J10" i="26"/>
  <c r="K93" i="26"/>
  <c r="K31" i="26"/>
  <c r="L68" i="26"/>
  <c r="S98" i="26"/>
  <c r="C50" i="26"/>
  <c r="L50" i="26"/>
  <c r="Q50" i="26"/>
  <c r="M50" i="26"/>
  <c r="R50" i="26"/>
  <c r="O50" i="26"/>
  <c r="I50" i="26"/>
  <c r="J50" i="26"/>
  <c r="P50" i="26"/>
  <c r="K50" i="26"/>
  <c r="F50" i="26"/>
  <c r="S50" i="26"/>
  <c r="N50" i="26"/>
  <c r="P126" i="26"/>
  <c r="L126" i="26"/>
  <c r="S126" i="26"/>
  <c r="Q126" i="26"/>
  <c r="R126" i="26"/>
  <c r="N126" i="26"/>
  <c r="H126" i="26"/>
  <c r="I126" i="26"/>
  <c r="J126" i="26"/>
  <c r="K126" i="26"/>
  <c r="M126" i="26"/>
  <c r="O126" i="26"/>
  <c r="P114" i="26"/>
  <c r="L114" i="26"/>
  <c r="S114" i="26"/>
  <c r="Q114" i="26"/>
  <c r="R114" i="26"/>
  <c r="N114" i="26"/>
  <c r="H114" i="26"/>
  <c r="M114" i="26"/>
  <c r="I114" i="26"/>
  <c r="J114" i="26"/>
  <c r="O114" i="26"/>
  <c r="K114" i="26"/>
  <c r="R102" i="26"/>
  <c r="O102" i="26"/>
  <c r="S102" i="26"/>
  <c r="P102" i="26"/>
  <c r="Q102" i="26"/>
  <c r="G102" i="26"/>
  <c r="H102" i="26"/>
  <c r="I102" i="26"/>
  <c r="J102" i="26"/>
  <c r="N102" i="26"/>
  <c r="M102" i="26"/>
  <c r="L102" i="26"/>
  <c r="R90" i="26"/>
  <c r="O90" i="26"/>
  <c r="S90" i="26"/>
  <c r="P90" i="26"/>
  <c r="Q90" i="26"/>
  <c r="M90" i="26"/>
  <c r="L90" i="26"/>
  <c r="G90" i="26"/>
  <c r="N90" i="26"/>
  <c r="H90" i="26"/>
  <c r="I90" i="26"/>
  <c r="J90" i="26"/>
  <c r="R78" i="26"/>
  <c r="O78" i="26"/>
  <c r="S78" i="26"/>
  <c r="P78" i="26"/>
  <c r="Q78" i="26"/>
  <c r="M78" i="26"/>
  <c r="G78" i="26"/>
  <c r="H78" i="26"/>
  <c r="L78" i="26"/>
  <c r="I78" i="26"/>
  <c r="J78" i="26"/>
  <c r="K78" i="26"/>
  <c r="N78" i="26"/>
  <c r="R66" i="26"/>
  <c r="O66" i="26"/>
  <c r="S66" i="26"/>
  <c r="P66" i="26"/>
  <c r="Q66" i="26"/>
  <c r="M66" i="26"/>
  <c r="G66" i="26"/>
  <c r="H66" i="26"/>
  <c r="N66" i="26"/>
  <c r="I66" i="26"/>
  <c r="J66" i="26"/>
  <c r="L66" i="26"/>
  <c r="K66" i="26"/>
  <c r="R54" i="26"/>
  <c r="O54" i="26"/>
  <c r="S54" i="26"/>
  <c r="P54" i="26"/>
  <c r="Q54" i="26"/>
  <c r="M54" i="26"/>
  <c r="L54" i="26"/>
  <c r="G54" i="26"/>
  <c r="H54" i="26"/>
  <c r="I54" i="26"/>
  <c r="J54" i="26"/>
  <c r="K54" i="26"/>
  <c r="S42" i="26"/>
  <c r="G42" i="26"/>
  <c r="H42" i="26"/>
  <c r="I42" i="26"/>
  <c r="J42" i="26"/>
  <c r="K42" i="26"/>
  <c r="O30" i="26"/>
  <c r="R30" i="26"/>
  <c r="P30" i="26"/>
  <c r="S30" i="26"/>
  <c r="Q30" i="26"/>
  <c r="M30" i="26"/>
  <c r="G30" i="26"/>
  <c r="N30" i="26"/>
  <c r="H30" i="26"/>
  <c r="I30" i="26"/>
  <c r="J30" i="26"/>
  <c r="K30" i="26"/>
  <c r="O18" i="26"/>
  <c r="R18" i="26"/>
  <c r="P18" i="26"/>
  <c r="S18" i="26"/>
  <c r="Q18" i="26"/>
  <c r="M18" i="26"/>
  <c r="G18" i="26"/>
  <c r="L18" i="26"/>
  <c r="H18" i="26"/>
  <c r="I18" i="26"/>
  <c r="J18" i="26"/>
  <c r="N18" i="26"/>
  <c r="K18" i="26"/>
  <c r="O6" i="26"/>
  <c r="R6" i="26"/>
  <c r="P6" i="26"/>
  <c r="S6" i="26"/>
  <c r="Q6" i="26"/>
  <c r="M6" i="26"/>
  <c r="G6" i="26"/>
  <c r="N6" i="26"/>
  <c r="H6" i="26"/>
  <c r="K22" i="36" s="1"/>
  <c r="L6" i="26"/>
  <c r="I6" i="26"/>
  <c r="J6" i="26"/>
  <c r="K6" i="26"/>
  <c r="B79" i="26"/>
  <c r="B19" i="26"/>
  <c r="C61" i="26"/>
  <c r="D108" i="26"/>
  <c r="D36" i="26"/>
  <c r="E130" i="26"/>
  <c r="E117" i="26"/>
  <c r="E88" i="26"/>
  <c r="E75" i="26"/>
  <c r="E62" i="26"/>
  <c r="E49" i="26"/>
  <c r="E36" i="26"/>
  <c r="E23" i="26"/>
  <c r="E10" i="26"/>
  <c r="F130" i="26"/>
  <c r="F117" i="26"/>
  <c r="F102" i="26"/>
  <c r="F60" i="26"/>
  <c r="F44" i="26"/>
  <c r="F12" i="26"/>
  <c r="G128" i="26"/>
  <c r="G88" i="26"/>
  <c r="G68" i="26"/>
  <c r="G46" i="26"/>
  <c r="G26" i="26"/>
  <c r="H117" i="26"/>
  <c r="H84" i="26"/>
  <c r="H48" i="26"/>
  <c r="H11" i="26"/>
  <c r="I106" i="26"/>
  <c r="I70" i="26"/>
  <c r="I33" i="26"/>
  <c r="J130" i="26"/>
  <c r="J93" i="26"/>
  <c r="J57" i="26"/>
  <c r="J9" i="26"/>
  <c r="K92" i="26"/>
  <c r="K20" i="26"/>
  <c r="L49" i="26"/>
  <c r="M38" i="26"/>
  <c r="S4" i="26"/>
  <c r="K33" i="36" s="1"/>
  <c r="Q4" i="26"/>
  <c r="K31" i="36" s="1"/>
  <c r="R4" i="26"/>
  <c r="N4" i="26"/>
  <c r="O4" i="26"/>
  <c r="K29" i="36" s="1"/>
  <c r="I4" i="26"/>
  <c r="K23" i="36" s="1"/>
  <c r="M4" i="26"/>
  <c r="J4" i="26"/>
  <c r="K4" i="26"/>
  <c r="K25" i="36" s="1"/>
  <c r="L4" i="26"/>
  <c r="P4" i="26"/>
  <c r="K30" i="36" s="1"/>
  <c r="S125" i="26"/>
  <c r="Q125" i="26"/>
  <c r="R125" i="26"/>
  <c r="N125" i="26"/>
  <c r="O125" i="26"/>
  <c r="I125" i="26"/>
  <c r="J125" i="26"/>
  <c r="K125" i="26"/>
  <c r="M125" i="26"/>
  <c r="P125" i="26"/>
  <c r="S113" i="26"/>
  <c r="Q113" i="26"/>
  <c r="R113" i="26"/>
  <c r="N113" i="26"/>
  <c r="O113" i="26"/>
  <c r="M113" i="26"/>
  <c r="I113" i="26"/>
  <c r="L113" i="26"/>
  <c r="J113" i="26"/>
  <c r="K113" i="26"/>
  <c r="P113" i="26"/>
  <c r="S101" i="26"/>
  <c r="P101" i="26"/>
  <c r="L101" i="26"/>
  <c r="Q101" i="26"/>
  <c r="N101" i="26"/>
  <c r="H101" i="26"/>
  <c r="O101" i="26"/>
  <c r="I101" i="26"/>
  <c r="J101" i="26"/>
  <c r="M101" i="26"/>
  <c r="K101" i="26"/>
  <c r="R101" i="26"/>
  <c r="S89" i="26"/>
  <c r="P89" i="26"/>
  <c r="L89" i="26"/>
  <c r="Q89" i="26"/>
  <c r="N89" i="26"/>
  <c r="O89" i="26"/>
  <c r="H89" i="26"/>
  <c r="I89" i="26"/>
  <c r="J89" i="26"/>
  <c r="K89" i="26"/>
  <c r="R89" i="26"/>
  <c r="S77" i="26"/>
  <c r="P77" i="26"/>
  <c r="L77" i="26"/>
  <c r="Q77" i="26"/>
  <c r="N77" i="26"/>
  <c r="H77" i="26"/>
  <c r="I77" i="26"/>
  <c r="M77" i="26"/>
  <c r="J77" i="26"/>
  <c r="K77" i="26"/>
  <c r="R77" i="26"/>
  <c r="O77" i="26"/>
  <c r="S65" i="26"/>
  <c r="P65" i="26"/>
  <c r="L65" i="26"/>
  <c r="Q65" i="26"/>
  <c r="N65" i="26"/>
  <c r="H65" i="26"/>
  <c r="I65" i="26"/>
  <c r="J65" i="26"/>
  <c r="R65" i="26"/>
  <c r="O65" i="26"/>
  <c r="K65" i="26"/>
  <c r="S53" i="26"/>
  <c r="P53" i="26"/>
  <c r="L53" i="26"/>
  <c r="Q53" i="26"/>
  <c r="N53" i="26"/>
  <c r="H53" i="26"/>
  <c r="O53" i="26"/>
  <c r="I53" i="26"/>
  <c r="M53" i="26"/>
  <c r="J53" i="26"/>
  <c r="R53" i="26"/>
  <c r="K53" i="26"/>
  <c r="J41" i="26"/>
  <c r="O41" i="26"/>
  <c r="P41" i="26"/>
  <c r="N41" i="26"/>
  <c r="O29" i="26"/>
  <c r="R29" i="26"/>
  <c r="P29" i="26"/>
  <c r="S29" i="26"/>
  <c r="Q29" i="26"/>
  <c r="M29" i="26"/>
  <c r="G29" i="26"/>
  <c r="N29" i="26"/>
  <c r="H29" i="26"/>
  <c r="I29" i="26"/>
  <c r="J29" i="26"/>
  <c r="K29" i="26"/>
  <c r="L29" i="26"/>
  <c r="O17" i="26"/>
  <c r="R17" i="26"/>
  <c r="P17" i="26"/>
  <c r="S17" i="26"/>
  <c r="Q17" i="26"/>
  <c r="M17" i="26"/>
  <c r="G17" i="26"/>
  <c r="L17" i="26"/>
  <c r="H17" i="26"/>
  <c r="I17" i="26"/>
  <c r="J17" i="26"/>
  <c r="N17" i="26"/>
  <c r="K17" i="26"/>
  <c r="O5" i="26"/>
  <c r="R5" i="26"/>
  <c r="P5" i="26"/>
  <c r="S5" i="26"/>
  <c r="Q5" i="26"/>
  <c r="M5" i="26"/>
  <c r="G5" i="26"/>
  <c r="N5" i="26"/>
  <c r="H5" i="26"/>
  <c r="L5" i="26"/>
  <c r="I5" i="26"/>
  <c r="J5" i="26"/>
  <c r="K5" i="26"/>
  <c r="B73" i="26"/>
  <c r="B13" i="26"/>
  <c r="C49" i="26"/>
  <c r="D98" i="26"/>
  <c r="E129" i="26"/>
  <c r="E116" i="26"/>
  <c r="E87" i="26"/>
  <c r="E74" i="26"/>
  <c r="E61" i="26"/>
  <c r="E48" i="26"/>
  <c r="E35" i="26"/>
  <c r="E22" i="26"/>
  <c r="E8" i="26"/>
  <c r="F129" i="26"/>
  <c r="F116" i="26"/>
  <c r="F101" i="26"/>
  <c r="F73" i="26"/>
  <c r="F59" i="26"/>
  <c r="F43" i="26"/>
  <c r="F11" i="26"/>
  <c r="G127" i="26"/>
  <c r="G106" i="26"/>
  <c r="G87" i="26"/>
  <c r="G65" i="26"/>
  <c r="G45" i="26"/>
  <c r="G25" i="26"/>
  <c r="H116" i="26"/>
  <c r="H83" i="26"/>
  <c r="H47" i="26"/>
  <c r="H10" i="26"/>
  <c r="I105" i="26"/>
  <c r="I69" i="26"/>
  <c r="I32" i="26"/>
  <c r="J129" i="26"/>
  <c r="J92" i="26"/>
  <c r="J56" i="26"/>
  <c r="J7" i="26"/>
  <c r="K90" i="26"/>
  <c r="K19" i="26"/>
  <c r="L48" i="26"/>
  <c r="M8" i="26"/>
  <c r="C26" i="26"/>
  <c r="P26" i="26"/>
  <c r="S26" i="26"/>
  <c r="L26" i="26"/>
  <c r="Q26" i="26"/>
  <c r="N26" i="26"/>
  <c r="O26" i="26"/>
  <c r="R26" i="26"/>
  <c r="H26" i="26"/>
  <c r="I26" i="26"/>
  <c r="J26" i="26"/>
  <c r="K26" i="26"/>
  <c r="M26" i="26"/>
  <c r="Q136" i="26"/>
  <c r="M136" i="26"/>
  <c r="R136" i="26"/>
  <c r="O136" i="26"/>
  <c r="P136" i="26"/>
  <c r="I136" i="26"/>
  <c r="S136" i="26"/>
  <c r="J136" i="26"/>
  <c r="K136" i="26"/>
  <c r="L136" i="26"/>
  <c r="N136" i="26"/>
  <c r="Q124" i="26"/>
  <c r="M124" i="26"/>
  <c r="R124" i="26"/>
  <c r="O124" i="26"/>
  <c r="P124" i="26"/>
  <c r="S124" i="26"/>
  <c r="I124" i="26"/>
  <c r="J124" i="26"/>
  <c r="N124" i="26"/>
  <c r="K124" i="26"/>
  <c r="Q112" i="26"/>
  <c r="M112" i="26"/>
  <c r="R112" i="26"/>
  <c r="O112" i="26"/>
  <c r="P112" i="26"/>
  <c r="S112" i="26"/>
  <c r="I112" i="26"/>
  <c r="L112" i="26"/>
  <c r="J112" i="26"/>
  <c r="K112" i="26"/>
  <c r="G112" i="26"/>
  <c r="S100" i="26"/>
  <c r="P100" i="26"/>
  <c r="L100" i="26"/>
  <c r="Q100" i="26"/>
  <c r="N100" i="26"/>
  <c r="R100" i="26"/>
  <c r="H100" i="26"/>
  <c r="O100" i="26"/>
  <c r="I100" i="26"/>
  <c r="J100" i="26"/>
  <c r="M100" i="26"/>
  <c r="K100" i="26"/>
  <c r="S88" i="26"/>
  <c r="P88" i="26"/>
  <c r="L88" i="26"/>
  <c r="Q88" i="26"/>
  <c r="N88" i="26"/>
  <c r="R88" i="26"/>
  <c r="O88" i="26"/>
  <c r="H88" i="26"/>
  <c r="I88" i="26"/>
  <c r="J88" i="26"/>
  <c r="K88" i="26"/>
  <c r="M88" i="26"/>
  <c r="S76" i="26"/>
  <c r="P76" i="26"/>
  <c r="L76" i="26"/>
  <c r="Q76" i="26"/>
  <c r="N76" i="26"/>
  <c r="R76" i="26"/>
  <c r="H76" i="26"/>
  <c r="I76" i="26"/>
  <c r="M76" i="26"/>
  <c r="J76" i="26"/>
  <c r="K76" i="26"/>
  <c r="O76" i="26"/>
  <c r="S64" i="26"/>
  <c r="P64" i="26"/>
  <c r="L64" i="26"/>
  <c r="Q64" i="26"/>
  <c r="N64" i="26"/>
  <c r="R64" i="26"/>
  <c r="H64" i="26"/>
  <c r="I64" i="26"/>
  <c r="J64" i="26"/>
  <c r="O64" i="26"/>
  <c r="K64" i="26"/>
  <c r="M64" i="26"/>
  <c r="S52" i="26"/>
  <c r="P52" i="26"/>
  <c r="L52" i="26"/>
  <c r="Q52" i="26"/>
  <c r="N52" i="26"/>
  <c r="R52" i="26"/>
  <c r="H52" i="26"/>
  <c r="O52" i="26"/>
  <c r="I52" i="26"/>
  <c r="M52" i="26"/>
  <c r="J52" i="26"/>
  <c r="K52" i="26"/>
  <c r="R40" i="26"/>
  <c r="P40" i="26"/>
  <c r="S40" i="26"/>
  <c r="Q40" i="26"/>
  <c r="M40" i="26"/>
  <c r="N40" i="26"/>
  <c r="O40" i="26"/>
  <c r="H40" i="26"/>
  <c r="L40" i="26"/>
  <c r="I40" i="26"/>
  <c r="J40" i="26"/>
  <c r="K40" i="26"/>
  <c r="R28" i="26"/>
  <c r="P28" i="26"/>
  <c r="S28" i="26"/>
  <c r="Q28" i="26"/>
  <c r="M28" i="26"/>
  <c r="N28" i="26"/>
  <c r="O28" i="26"/>
  <c r="H28" i="26"/>
  <c r="I28" i="26"/>
  <c r="J28" i="26"/>
  <c r="K28" i="26"/>
  <c r="L28" i="26"/>
  <c r="R16" i="26"/>
  <c r="P16" i="26"/>
  <c r="S16" i="26"/>
  <c r="Q16" i="26"/>
  <c r="M16" i="26"/>
  <c r="N16" i="26"/>
  <c r="L16" i="26"/>
  <c r="H16" i="26"/>
  <c r="I16" i="26"/>
  <c r="J16" i="26"/>
  <c r="K16" i="26"/>
  <c r="B133" i="26"/>
  <c r="B67" i="26"/>
  <c r="B11" i="26"/>
  <c r="C47" i="26"/>
  <c r="D96" i="26"/>
  <c r="D24" i="26"/>
  <c r="E128" i="26"/>
  <c r="E115" i="26"/>
  <c r="E86" i="26"/>
  <c r="E73" i="26"/>
  <c r="E60" i="26"/>
  <c r="E47" i="26"/>
  <c r="E34" i="26"/>
  <c r="E20" i="26"/>
  <c r="E7" i="26"/>
  <c r="F128" i="26"/>
  <c r="F115" i="26"/>
  <c r="F100" i="26"/>
  <c r="F72" i="26"/>
  <c r="F58" i="26"/>
  <c r="F42" i="26"/>
  <c r="F26" i="26"/>
  <c r="F10" i="26"/>
  <c r="G126" i="26"/>
  <c r="G105" i="26"/>
  <c r="G86" i="26"/>
  <c r="G64" i="26"/>
  <c r="G44" i="26"/>
  <c r="G21" i="26"/>
  <c r="H113" i="26"/>
  <c r="H74" i="26"/>
  <c r="H37" i="26"/>
  <c r="I134" i="26"/>
  <c r="I96" i="26"/>
  <c r="I60" i="26"/>
  <c r="I23" i="26"/>
  <c r="J120" i="26"/>
  <c r="J83" i="26"/>
  <c r="J47" i="26"/>
  <c r="K131" i="26"/>
  <c r="K81" i="26"/>
  <c r="K8" i="26"/>
  <c r="L31" i="26"/>
  <c r="N112" i="26"/>
  <c r="C110" i="26"/>
  <c r="O110" i="26"/>
  <c r="P110" i="26"/>
  <c r="I110" i="26"/>
  <c r="J110" i="26"/>
  <c r="K110" i="26"/>
  <c r="G110" i="26"/>
  <c r="N110" i="26"/>
  <c r="C14" i="26"/>
  <c r="P14" i="26"/>
  <c r="S14" i="26"/>
  <c r="L14" i="26"/>
  <c r="Q14" i="26"/>
  <c r="N14" i="26"/>
  <c r="O14" i="26"/>
  <c r="R14" i="26"/>
  <c r="H14" i="26"/>
  <c r="M14" i="26"/>
  <c r="I14" i="26"/>
  <c r="J14" i="26"/>
  <c r="K14" i="26"/>
  <c r="D135" i="26"/>
  <c r="Q135" i="26"/>
  <c r="M135" i="26"/>
  <c r="R135" i="26"/>
  <c r="O135" i="26"/>
  <c r="P135" i="26"/>
  <c r="S135" i="26"/>
  <c r="I135" i="26"/>
  <c r="J135" i="26"/>
  <c r="K135" i="26"/>
  <c r="L135" i="26"/>
  <c r="N135" i="26"/>
  <c r="D123" i="26"/>
  <c r="Q123" i="26"/>
  <c r="M123" i="26"/>
  <c r="R123" i="26"/>
  <c r="O123" i="26"/>
  <c r="P123" i="26"/>
  <c r="S123" i="26"/>
  <c r="I123" i="26"/>
  <c r="J123" i="26"/>
  <c r="N123" i="26"/>
  <c r="K123" i="26"/>
  <c r="L123" i="26"/>
  <c r="D99" i="26"/>
  <c r="S99" i="26"/>
  <c r="P99" i="26"/>
  <c r="L99" i="26"/>
  <c r="Q99" i="26"/>
  <c r="N99" i="26"/>
  <c r="R99" i="26"/>
  <c r="O99" i="26"/>
  <c r="H99" i="26"/>
  <c r="I99" i="26"/>
  <c r="J99" i="26"/>
  <c r="M99" i="26"/>
  <c r="K99" i="26"/>
  <c r="D87" i="26"/>
  <c r="S87" i="26"/>
  <c r="P87" i="26"/>
  <c r="L87" i="26"/>
  <c r="Q87" i="26"/>
  <c r="N87" i="26"/>
  <c r="R87" i="26"/>
  <c r="O87" i="26"/>
  <c r="H87" i="26"/>
  <c r="I87" i="26"/>
  <c r="J87" i="26"/>
  <c r="K87" i="26"/>
  <c r="M87" i="26"/>
  <c r="D75" i="26"/>
  <c r="S75" i="26"/>
  <c r="P75" i="26"/>
  <c r="L75" i="26"/>
  <c r="Q75" i="26"/>
  <c r="N75" i="26"/>
  <c r="R75" i="26"/>
  <c r="O75" i="26"/>
  <c r="H75" i="26"/>
  <c r="I75" i="26"/>
  <c r="M75" i="26"/>
  <c r="J75" i="26"/>
  <c r="K75" i="26"/>
  <c r="D63" i="26"/>
  <c r="S63" i="26"/>
  <c r="P63" i="26"/>
  <c r="L63" i="26"/>
  <c r="Q63" i="26"/>
  <c r="N63" i="26"/>
  <c r="R63" i="26"/>
  <c r="O63" i="26"/>
  <c r="H63" i="26"/>
  <c r="I63" i="26"/>
  <c r="J63" i="26"/>
  <c r="K63" i="26"/>
  <c r="M63" i="26"/>
  <c r="D51" i="26"/>
  <c r="S51" i="26"/>
  <c r="P51" i="26"/>
  <c r="L51" i="26"/>
  <c r="Q51" i="26"/>
  <c r="N51" i="26"/>
  <c r="R51" i="26"/>
  <c r="O51" i="26"/>
  <c r="H51" i="26"/>
  <c r="I51" i="26"/>
  <c r="M51" i="26"/>
  <c r="J51" i="26"/>
  <c r="K51" i="26"/>
  <c r="D39" i="26"/>
  <c r="P39" i="26"/>
  <c r="S39" i="26"/>
  <c r="L39" i="26"/>
  <c r="Q39" i="26"/>
  <c r="N39" i="26"/>
  <c r="O39" i="26"/>
  <c r="M39" i="26"/>
  <c r="H39" i="26"/>
  <c r="I39" i="26"/>
  <c r="J39" i="26"/>
  <c r="R39" i="26"/>
  <c r="K39" i="26"/>
  <c r="D27" i="26"/>
  <c r="P27" i="26"/>
  <c r="S27" i="26"/>
  <c r="L27" i="26"/>
  <c r="Q27" i="26"/>
  <c r="N27" i="26"/>
  <c r="O27" i="26"/>
  <c r="H27" i="26"/>
  <c r="I27" i="26"/>
  <c r="R27" i="26"/>
  <c r="J27" i="26"/>
  <c r="K27" i="26"/>
  <c r="M27" i="26"/>
  <c r="D15" i="26"/>
  <c r="P15" i="26"/>
  <c r="S15" i="26"/>
  <c r="L15" i="26"/>
  <c r="Q15" i="26"/>
  <c r="N15" i="26"/>
  <c r="O15" i="26"/>
  <c r="H15" i="26"/>
  <c r="M15" i="26"/>
  <c r="R15" i="26"/>
  <c r="I15" i="26"/>
  <c r="J15" i="26"/>
  <c r="K15" i="26"/>
  <c r="B131" i="26"/>
  <c r="B61" i="26"/>
  <c r="B7" i="26"/>
  <c r="C37" i="26"/>
  <c r="D86" i="26"/>
  <c r="D14" i="26"/>
  <c r="E127" i="26"/>
  <c r="E114" i="26"/>
  <c r="E98" i="26"/>
  <c r="E85" i="26"/>
  <c r="E72" i="26"/>
  <c r="E59" i="26"/>
  <c r="E46" i="26"/>
  <c r="E32" i="26"/>
  <c r="E19" i="26"/>
  <c r="E6" i="26"/>
  <c r="F127" i="26"/>
  <c r="F114" i="26"/>
  <c r="F99" i="26"/>
  <c r="F85" i="26"/>
  <c r="F71" i="26"/>
  <c r="F56" i="26"/>
  <c r="F40" i="26"/>
  <c r="F24" i="26"/>
  <c r="F7" i="26"/>
  <c r="G125" i="26"/>
  <c r="G104" i="26"/>
  <c r="G82" i="26"/>
  <c r="G63" i="26"/>
  <c r="G40" i="26"/>
  <c r="G20" i="26"/>
  <c r="H134" i="26"/>
  <c r="H112" i="26"/>
  <c r="H73" i="26"/>
  <c r="H36" i="26"/>
  <c r="I133" i="26"/>
  <c r="I95" i="26"/>
  <c r="I59" i="26"/>
  <c r="I22" i="26"/>
  <c r="J119" i="26"/>
  <c r="J82" i="26"/>
  <c r="J46" i="26"/>
  <c r="K130" i="26"/>
  <c r="K80" i="26"/>
  <c r="K7" i="26"/>
  <c r="L30" i="26"/>
  <c r="N84" i="26"/>
  <c r="P108" i="26"/>
  <c r="N108" i="26"/>
  <c r="H108" i="26"/>
  <c r="R108" i="26"/>
  <c r="G108" i="26"/>
  <c r="E108" i="26"/>
  <c r="F108" i="26"/>
  <c r="L108" i="26"/>
  <c r="L109" i="26"/>
  <c r="G25" i="23" s="1"/>
  <c r="R109" i="26"/>
  <c r="B109" i="26"/>
  <c r="K109" i="26"/>
  <c r="G24" i="23" s="1"/>
  <c r="Q109" i="26"/>
  <c r="I109" i="26"/>
  <c r="H109" i="26"/>
  <c r="P109" i="26"/>
  <c r="E109" i="26"/>
  <c r="G109" i="26"/>
  <c r="O109" i="26"/>
  <c r="S111" i="26"/>
  <c r="N111" i="26"/>
  <c r="O111" i="26"/>
  <c r="P111" i="26"/>
  <c r="Q111" i="26"/>
  <c r="G30" i="23" s="1"/>
  <c r="R111" i="26"/>
  <c r="E111" i="26"/>
  <c r="M111" i="26"/>
  <c r="G26" i="23" s="1"/>
  <c r="F111" i="26"/>
  <c r="G19" i="23" s="1"/>
  <c r="G111" i="26"/>
  <c r="H111" i="26"/>
  <c r="I111" i="26"/>
  <c r="G22" i="23" s="1"/>
  <c r="J111" i="26"/>
  <c r="K111" i="26"/>
  <c r="L111" i="26"/>
  <c r="S110" i="26"/>
  <c r="R110" i="26"/>
  <c r="Q110" i="26"/>
  <c r="M110" i="26"/>
  <c r="L110" i="26"/>
  <c r="L42" i="26"/>
  <c r="M42" i="26"/>
  <c r="N42" i="26"/>
  <c r="O42" i="26"/>
  <c r="P42" i="26"/>
  <c r="Q42" i="26"/>
  <c r="R42" i="26"/>
  <c r="K41" i="26"/>
  <c r="L41" i="26"/>
  <c r="M41" i="26"/>
  <c r="Q41" i="26"/>
  <c r="F41" i="26"/>
  <c r="R41" i="26"/>
  <c r="G41" i="26"/>
  <c r="S41" i="26"/>
  <c r="G32" i="23" s="1"/>
  <c r="H41" i="26"/>
  <c r="I41" i="26"/>
  <c r="AG5" i="25"/>
  <c r="BL5" i="24"/>
  <c r="AZ5" i="25" s="1"/>
  <c r="AI74" i="24"/>
  <c r="BP114" i="24"/>
  <c r="BD114" i="25" s="1"/>
  <c r="BB36" i="24"/>
  <c r="AP36" i="25" s="1"/>
  <c r="BN79" i="24"/>
  <c r="BB79" i="25" s="1"/>
  <c r="AI79" i="25"/>
  <c r="AH87" i="25"/>
  <c r="BM87" i="24"/>
  <c r="BA87" i="25" s="1"/>
  <c r="Y81" i="24"/>
  <c r="M81" i="25" s="1"/>
  <c r="F15" i="23"/>
  <c r="F39" i="24"/>
  <c r="F10" i="24" s="1"/>
  <c r="AL27" i="24" s="1"/>
  <c r="AI84" i="24"/>
  <c r="G27" i="23"/>
  <c r="D4" i="26"/>
  <c r="C4" i="26"/>
  <c r="G23" i="23"/>
  <c r="B4" i="26"/>
  <c r="G29" i="23"/>
  <c r="G28" i="23"/>
  <c r="B95" i="26"/>
  <c r="B23" i="26"/>
  <c r="D131" i="26"/>
  <c r="D119" i="26"/>
  <c r="D107" i="26"/>
  <c r="D95" i="26"/>
  <c r="D83" i="26"/>
  <c r="D71" i="26"/>
  <c r="D59" i="26"/>
  <c r="D47" i="26"/>
  <c r="D35" i="26"/>
  <c r="D23" i="26"/>
  <c r="D11" i="26"/>
  <c r="C83" i="26"/>
  <c r="C11" i="26"/>
  <c r="D129" i="26"/>
  <c r="C129" i="26"/>
  <c r="B129" i="26"/>
  <c r="D117" i="26"/>
  <c r="C117" i="26"/>
  <c r="B117" i="26"/>
  <c r="D105" i="26"/>
  <c r="C105" i="26"/>
  <c r="B105" i="26"/>
  <c r="D93" i="26"/>
  <c r="C93" i="26"/>
  <c r="B93" i="26"/>
  <c r="D81" i="26"/>
  <c r="C81" i="26"/>
  <c r="B81" i="26"/>
  <c r="D69" i="26"/>
  <c r="C69" i="26"/>
  <c r="B69" i="26"/>
  <c r="D57" i="26"/>
  <c r="C57" i="26"/>
  <c r="B57" i="26"/>
  <c r="D45" i="26"/>
  <c r="C45" i="26"/>
  <c r="B45" i="26"/>
  <c r="D33" i="26"/>
  <c r="C33" i="26"/>
  <c r="B33" i="26"/>
  <c r="D21" i="26"/>
  <c r="C21" i="26"/>
  <c r="B21" i="26"/>
  <c r="D9" i="26"/>
  <c r="C9" i="26"/>
  <c r="B9" i="26"/>
  <c r="B107" i="26"/>
  <c r="C71" i="26"/>
  <c r="B132" i="26"/>
  <c r="B120" i="26"/>
  <c r="B108" i="26"/>
  <c r="B96" i="26"/>
  <c r="B84" i="26"/>
  <c r="B72" i="26"/>
  <c r="B60" i="26"/>
  <c r="B48" i="26"/>
  <c r="B36" i="26"/>
  <c r="B24" i="26"/>
  <c r="B12" i="26"/>
  <c r="C132" i="26"/>
  <c r="C120" i="26"/>
  <c r="C108" i="26"/>
  <c r="C96" i="26"/>
  <c r="C84" i="26"/>
  <c r="C72" i="26"/>
  <c r="C60" i="26"/>
  <c r="C48" i="26"/>
  <c r="C36" i="26"/>
  <c r="C24" i="26"/>
  <c r="C12" i="26"/>
  <c r="B130" i="26"/>
  <c r="B118" i="26"/>
  <c r="B106" i="26"/>
  <c r="B94" i="26"/>
  <c r="B82" i="26"/>
  <c r="B70" i="26"/>
  <c r="B58" i="26"/>
  <c r="B46" i="26"/>
  <c r="B34" i="26"/>
  <c r="B22" i="26"/>
  <c r="B10" i="26"/>
  <c r="C130" i="26"/>
  <c r="C118" i="26"/>
  <c r="C106" i="26"/>
  <c r="C94" i="26"/>
  <c r="C82" i="26"/>
  <c r="C70" i="26"/>
  <c r="C58" i="26"/>
  <c r="C46" i="26"/>
  <c r="C34" i="26"/>
  <c r="C22" i="26"/>
  <c r="C10" i="26"/>
  <c r="D130" i="26"/>
  <c r="D118" i="26"/>
  <c r="D106" i="26"/>
  <c r="D94" i="26"/>
  <c r="D82" i="26"/>
  <c r="D70" i="26"/>
  <c r="D58" i="26"/>
  <c r="D46" i="26"/>
  <c r="D34" i="26"/>
  <c r="D22" i="26"/>
  <c r="D10" i="26"/>
  <c r="B128" i="26"/>
  <c r="B116" i="26"/>
  <c r="B104" i="26"/>
  <c r="B92" i="26"/>
  <c r="B80" i="26"/>
  <c r="B68" i="26"/>
  <c r="B56" i="26"/>
  <c r="B44" i="26"/>
  <c r="B32" i="26"/>
  <c r="B20" i="26"/>
  <c r="B8" i="26"/>
  <c r="C128" i="26"/>
  <c r="C116" i="26"/>
  <c r="C104" i="26"/>
  <c r="C92" i="26"/>
  <c r="C80" i="26"/>
  <c r="C68" i="26"/>
  <c r="C56" i="26"/>
  <c r="C44" i="26"/>
  <c r="C32" i="26"/>
  <c r="C20" i="26"/>
  <c r="C8" i="26"/>
  <c r="C127" i="26"/>
  <c r="C115" i="26"/>
  <c r="C103" i="26"/>
  <c r="C91" i="26"/>
  <c r="C79" i="26"/>
  <c r="C67" i="26"/>
  <c r="C55" i="26"/>
  <c r="C43" i="26"/>
  <c r="C31" i="26"/>
  <c r="C19" i="26"/>
  <c r="C7" i="26"/>
  <c r="D128" i="26"/>
  <c r="D116" i="26"/>
  <c r="D104" i="26"/>
  <c r="D92" i="26"/>
  <c r="D80" i="26"/>
  <c r="D68" i="26"/>
  <c r="D56" i="26"/>
  <c r="D44" i="26"/>
  <c r="D32" i="26"/>
  <c r="D20" i="26"/>
  <c r="D8" i="26"/>
  <c r="B126" i="26"/>
  <c r="B114" i="26"/>
  <c r="B102" i="26"/>
  <c r="B90" i="26"/>
  <c r="B78" i="26"/>
  <c r="B66" i="26"/>
  <c r="B54" i="26"/>
  <c r="B42" i="26"/>
  <c r="B30" i="26"/>
  <c r="B18" i="26"/>
  <c r="B6" i="26"/>
  <c r="C126" i="26"/>
  <c r="C114" i="26"/>
  <c r="C102" i="26"/>
  <c r="C90" i="26"/>
  <c r="C78" i="26"/>
  <c r="C66" i="26"/>
  <c r="C54" i="26"/>
  <c r="C42" i="26"/>
  <c r="C30" i="26"/>
  <c r="C18" i="26"/>
  <c r="C6" i="26"/>
  <c r="D127" i="26"/>
  <c r="D115" i="26"/>
  <c r="D103" i="26"/>
  <c r="D91" i="26"/>
  <c r="D79" i="26"/>
  <c r="D67" i="26"/>
  <c r="D55" i="26"/>
  <c r="D43" i="26"/>
  <c r="D31" i="26"/>
  <c r="D19" i="26"/>
  <c r="D7" i="26"/>
  <c r="B5" i="26"/>
  <c r="B125" i="26"/>
  <c r="B113" i="26"/>
  <c r="B101" i="26"/>
  <c r="B89" i="26"/>
  <c r="B77" i="26"/>
  <c r="B65" i="26"/>
  <c r="B53" i="26"/>
  <c r="B41" i="26"/>
  <c r="B29" i="26"/>
  <c r="B17" i="26"/>
  <c r="C125" i="26"/>
  <c r="C113" i="26"/>
  <c r="C101" i="26"/>
  <c r="C89" i="26"/>
  <c r="C77" i="26"/>
  <c r="C65" i="26"/>
  <c r="C53" i="26"/>
  <c r="C41" i="26"/>
  <c r="C29" i="26"/>
  <c r="C17" i="26"/>
  <c r="C5" i="26"/>
  <c r="D126" i="26"/>
  <c r="D114" i="26"/>
  <c r="D102" i="26"/>
  <c r="D90" i="26"/>
  <c r="D78" i="26"/>
  <c r="D66" i="26"/>
  <c r="D54" i="26"/>
  <c r="D42" i="26"/>
  <c r="D30" i="26"/>
  <c r="D18" i="26"/>
  <c r="D6" i="26"/>
  <c r="B136" i="26"/>
  <c r="B124" i="26"/>
  <c r="B112" i="26"/>
  <c r="B100" i="26"/>
  <c r="B88" i="26"/>
  <c r="B76" i="26"/>
  <c r="B64" i="26"/>
  <c r="B52" i="26"/>
  <c r="B40" i="26"/>
  <c r="B28" i="26"/>
  <c r="B16" i="26"/>
  <c r="C136" i="26"/>
  <c r="C124" i="26"/>
  <c r="C112" i="26"/>
  <c r="C100" i="26"/>
  <c r="C88" i="26"/>
  <c r="C76" i="26"/>
  <c r="C64" i="26"/>
  <c r="C52" i="26"/>
  <c r="C40" i="26"/>
  <c r="C28" i="26"/>
  <c r="C16" i="26"/>
  <c r="D125" i="26"/>
  <c r="D113" i="26"/>
  <c r="D101" i="26"/>
  <c r="D89" i="26"/>
  <c r="D77" i="26"/>
  <c r="D65" i="26"/>
  <c r="D53" i="26"/>
  <c r="D41" i="26"/>
  <c r="D29" i="26"/>
  <c r="D17" i="26"/>
  <c r="D5" i="26"/>
  <c r="B135" i="26"/>
  <c r="B123" i="26"/>
  <c r="B111" i="26"/>
  <c r="B99" i="26"/>
  <c r="B87" i="26"/>
  <c r="B75" i="26"/>
  <c r="B63" i="26"/>
  <c r="B51" i="26"/>
  <c r="B39" i="26"/>
  <c r="B27" i="26"/>
  <c r="B15" i="26"/>
  <c r="C135" i="26"/>
  <c r="C123" i="26"/>
  <c r="C111" i="26"/>
  <c r="C99" i="26"/>
  <c r="C87" i="26"/>
  <c r="C75" i="26"/>
  <c r="C63" i="26"/>
  <c r="C51" i="26"/>
  <c r="C39" i="26"/>
  <c r="C27" i="26"/>
  <c r="C15" i="26"/>
  <c r="D136" i="26"/>
  <c r="D124" i="26"/>
  <c r="D112" i="26"/>
  <c r="D100" i="26"/>
  <c r="D88" i="26"/>
  <c r="D76" i="26"/>
  <c r="D64" i="26"/>
  <c r="D52" i="26"/>
  <c r="D40" i="26"/>
  <c r="D28" i="26"/>
  <c r="D16" i="26"/>
  <c r="B134" i="26"/>
  <c r="B122" i="26"/>
  <c r="B110" i="26"/>
  <c r="B98" i="26"/>
  <c r="B86" i="26"/>
  <c r="B74" i="26"/>
  <c r="B62" i="26"/>
  <c r="B50" i="26"/>
  <c r="B38" i="26"/>
  <c r="B26" i="26"/>
  <c r="B14" i="26"/>
  <c r="AI24" i="24"/>
  <c r="Y19" i="24"/>
  <c r="M19" i="25" s="1"/>
  <c r="AI128" i="24"/>
  <c r="AI116" i="24"/>
  <c r="AI27" i="24"/>
  <c r="AI115" i="24"/>
  <c r="AI72" i="24"/>
  <c r="AI35" i="24"/>
  <c r="AI122" i="24"/>
  <c r="AI79" i="24"/>
  <c r="AI31" i="24"/>
  <c r="C22" i="24"/>
  <c r="AE65" i="24" s="1"/>
  <c r="S65" i="25" s="1"/>
  <c r="F40" i="24"/>
  <c r="F11" i="24" s="1"/>
  <c r="AM41" i="24" s="1"/>
  <c r="AI114" i="24"/>
  <c r="AI61" i="24"/>
  <c r="AI21" i="24"/>
  <c r="AS121" i="24"/>
  <c r="AI108" i="24"/>
  <c r="AI60" i="24"/>
  <c r="AI20" i="24"/>
  <c r="AS119" i="24"/>
  <c r="AI106" i="24"/>
  <c r="AI59" i="24"/>
  <c r="AI9" i="24"/>
  <c r="AS65" i="24"/>
  <c r="AI102" i="24"/>
  <c r="AI57" i="24"/>
  <c r="AI7" i="24"/>
  <c r="AS53" i="24"/>
  <c r="AI6" i="24"/>
  <c r="AI99" i="24"/>
  <c r="AI51" i="24"/>
  <c r="AS50" i="24"/>
  <c r="AI135" i="24"/>
  <c r="AI92" i="24"/>
  <c r="AI46" i="24"/>
  <c r="AU76" i="24"/>
  <c r="AI134" i="24"/>
  <c r="AI87" i="24"/>
  <c r="AI45" i="24"/>
  <c r="AU24" i="24"/>
  <c r="AI130" i="24"/>
  <c r="AI85" i="24"/>
  <c r="AU16" i="24"/>
  <c r="AJ15" i="24"/>
  <c r="AJ27" i="24"/>
  <c r="AJ39" i="24"/>
  <c r="AJ51" i="24"/>
  <c r="AJ63" i="24"/>
  <c r="AJ75" i="24"/>
  <c r="AJ87" i="24"/>
  <c r="AJ99" i="24"/>
  <c r="AJ111" i="24"/>
  <c r="AJ123" i="24"/>
  <c r="AJ135" i="24"/>
  <c r="AJ16" i="24"/>
  <c r="AJ28" i="24"/>
  <c r="AJ40" i="24"/>
  <c r="AJ52" i="24"/>
  <c r="AJ64" i="24"/>
  <c r="AJ76" i="24"/>
  <c r="AJ88" i="24"/>
  <c r="AJ100" i="24"/>
  <c r="AJ112" i="24"/>
  <c r="AJ124" i="24"/>
  <c r="AJ136" i="24"/>
  <c r="AJ5" i="24"/>
  <c r="AJ17" i="24"/>
  <c r="AJ29" i="24"/>
  <c r="AJ41" i="24"/>
  <c r="AJ53" i="24"/>
  <c r="AJ65" i="24"/>
  <c r="AJ77" i="24"/>
  <c r="AJ89" i="24"/>
  <c r="AJ101" i="24"/>
  <c r="AJ113" i="24"/>
  <c r="AJ125" i="24"/>
  <c r="AJ4" i="24"/>
  <c r="AJ9" i="24"/>
  <c r="AJ21" i="24"/>
  <c r="AJ33" i="24"/>
  <c r="AJ45" i="24"/>
  <c r="AJ57" i="24"/>
  <c r="AJ69" i="24"/>
  <c r="AJ81" i="24"/>
  <c r="AJ93" i="24"/>
  <c r="AJ105" i="24"/>
  <c r="AJ117" i="24"/>
  <c r="AJ129" i="24"/>
  <c r="AJ14" i="24"/>
  <c r="AJ34" i="24"/>
  <c r="AJ50" i="24"/>
  <c r="AJ70" i="24"/>
  <c r="AJ86" i="24"/>
  <c r="AJ106" i="24"/>
  <c r="AJ122" i="24"/>
  <c r="AJ18" i="24"/>
  <c r="AJ35" i="24"/>
  <c r="AJ54" i="24"/>
  <c r="AJ71" i="24"/>
  <c r="AJ90" i="24"/>
  <c r="AJ107" i="24"/>
  <c r="AJ22" i="24"/>
  <c r="AJ38" i="24"/>
  <c r="AJ58" i="24"/>
  <c r="AJ74" i="24"/>
  <c r="AJ94" i="24"/>
  <c r="AJ110" i="24"/>
  <c r="AJ130" i="24"/>
  <c r="AJ6" i="24"/>
  <c r="AJ23" i="24"/>
  <c r="AJ42" i="24"/>
  <c r="AJ59" i="24"/>
  <c r="AJ78" i="24"/>
  <c r="AJ95" i="24"/>
  <c r="AJ114" i="24"/>
  <c r="AJ131" i="24"/>
  <c r="AJ7" i="24"/>
  <c r="AJ24" i="24"/>
  <c r="AJ43" i="24"/>
  <c r="AJ60" i="24"/>
  <c r="AJ79" i="24"/>
  <c r="AJ96" i="24"/>
  <c r="AJ115" i="24"/>
  <c r="AJ132" i="24"/>
  <c r="AJ12" i="24"/>
  <c r="AJ31" i="24"/>
  <c r="AJ48" i="24"/>
  <c r="AJ67" i="24"/>
  <c r="AJ84" i="24"/>
  <c r="AJ103" i="24"/>
  <c r="AJ120" i="24"/>
  <c r="AJ25" i="24"/>
  <c r="AJ61" i="24"/>
  <c r="AJ97" i="24"/>
  <c r="AJ128" i="24"/>
  <c r="AJ26" i="24"/>
  <c r="AJ62" i="24"/>
  <c r="AJ98" i="24"/>
  <c r="AJ133" i="24"/>
  <c r="AJ102" i="24"/>
  <c r="AJ134" i="24"/>
  <c r="AJ32" i="24"/>
  <c r="AJ68" i="24"/>
  <c r="AJ104" i="24"/>
  <c r="AJ36" i="24"/>
  <c r="AJ72" i="24"/>
  <c r="AJ108" i="24"/>
  <c r="AJ37" i="24"/>
  <c r="AJ73" i="24"/>
  <c r="AJ109" i="24"/>
  <c r="AJ11" i="24"/>
  <c r="AJ13" i="24"/>
  <c r="AJ49" i="24"/>
  <c r="AJ121" i="24"/>
  <c r="AJ8" i="24"/>
  <c r="AJ44" i="24"/>
  <c r="AJ80" i="24"/>
  <c r="AJ116" i="24"/>
  <c r="AJ83" i="24"/>
  <c r="AJ85" i="24"/>
  <c r="AJ10" i="24"/>
  <c r="AJ46" i="24"/>
  <c r="AJ82" i="24"/>
  <c r="AJ118" i="24"/>
  <c r="AJ47" i="24"/>
  <c r="AJ119" i="24"/>
  <c r="AJ19" i="24"/>
  <c r="AJ55" i="24"/>
  <c r="AJ91" i="24"/>
  <c r="AJ126" i="24"/>
  <c r="AJ20" i="24"/>
  <c r="AJ56" i="24"/>
  <c r="AJ92" i="24"/>
  <c r="AJ127" i="24"/>
  <c r="AJ30" i="24"/>
  <c r="AJ66" i="24"/>
  <c r="O15" i="24"/>
  <c r="C15" i="25" s="1"/>
  <c r="O53" i="24"/>
  <c r="C53" i="25" s="1"/>
  <c r="O101" i="24"/>
  <c r="C101" i="25" s="1"/>
  <c r="O27" i="24"/>
  <c r="C27" i="25" s="1"/>
  <c r="O75" i="24"/>
  <c r="C75" i="25" s="1"/>
  <c r="O122" i="24"/>
  <c r="C122" i="25" s="1"/>
  <c r="O28" i="24"/>
  <c r="C28" i="25" s="1"/>
  <c r="O76" i="24"/>
  <c r="C76" i="25" s="1"/>
  <c r="O123" i="24"/>
  <c r="C123" i="25" s="1"/>
  <c r="O29" i="24"/>
  <c r="C29" i="25" s="1"/>
  <c r="O77" i="24"/>
  <c r="C77" i="25" s="1"/>
  <c r="O124" i="24"/>
  <c r="C124" i="25" s="1"/>
  <c r="O51" i="24"/>
  <c r="C51" i="25" s="1"/>
  <c r="O99" i="24"/>
  <c r="C99" i="25" s="1"/>
  <c r="O31" i="24"/>
  <c r="C31" i="25" s="1"/>
  <c r="O105" i="24"/>
  <c r="C105" i="25" s="1"/>
  <c r="O33" i="24"/>
  <c r="C33" i="25" s="1"/>
  <c r="O117" i="24"/>
  <c r="C117" i="25" s="1"/>
  <c r="O125" i="24"/>
  <c r="C125" i="25" s="1"/>
  <c r="O129" i="24"/>
  <c r="C129" i="25" s="1"/>
  <c r="O57" i="24"/>
  <c r="C57" i="25" s="1"/>
  <c r="O98" i="24"/>
  <c r="C98" i="25" s="1"/>
  <c r="O52" i="24"/>
  <c r="C52" i="25" s="1"/>
  <c r="O55" i="24"/>
  <c r="C55" i="25" s="1"/>
  <c r="O74" i="24"/>
  <c r="C74" i="25" s="1"/>
  <c r="O81" i="24"/>
  <c r="C81" i="25" s="1"/>
  <c r="O79" i="24"/>
  <c r="C79" i="25" s="1"/>
  <c r="O7" i="24"/>
  <c r="C7" i="25" s="1"/>
  <c r="O50" i="24"/>
  <c r="C50" i="25" s="1"/>
  <c r="O127" i="24"/>
  <c r="C127" i="25" s="1"/>
  <c r="O9" i="24"/>
  <c r="C9" i="25" s="1"/>
  <c r="O100" i="24"/>
  <c r="C100" i="25" s="1"/>
  <c r="O26" i="24"/>
  <c r="C26" i="25" s="1"/>
  <c r="O103" i="24"/>
  <c r="C103" i="25" s="1"/>
  <c r="AX5" i="24"/>
  <c r="BQ5" i="24" s="1"/>
  <c r="BE5" i="25" s="1"/>
  <c r="AX17" i="24"/>
  <c r="BQ17" i="24" s="1"/>
  <c r="BE17" i="25" s="1"/>
  <c r="AX29" i="24"/>
  <c r="BQ29" i="24" s="1"/>
  <c r="BE29" i="25" s="1"/>
  <c r="AX7" i="24"/>
  <c r="BQ7" i="24" s="1"/>
  <c r="BE7" i="25" s="1"/>
  <c r="AX19" i="24"/>
  <c r="BQ19" i="24" s="1"/>
  <c r="BE19" i="25" s="1"/>
  <c r="AX31" i="24"/>
  <c r="BQ31" i="24" s="1"/>
  <c r="BE31" i="25" s="1"/>
  <c r="AX43" i="24"/>
  <c r="BQ43" i="24" s="1"/>
  <c r="BE43" i="25" s="1"/>
  <c r="AX55" i="24"/>
  <c r="BQ55" i="24" s="1"/>
  <c r="BE55" i="25" s="1"/>
  <c r="AX67" i="24"/>
  <c r="BQ67" i="24" s="1"/>
  <c r="BE67" i="25" s="1"/>
  <c r="AX79" i="24"/>
  <c r="BQ79" i="24" s="1"/>
  <c r="BE79" i="25" s="1"/>
  <c r="AX91" i="24"/>
  <c r="BQ91" i="24" s="1"/>
  <c r="BE91" i="25" s="1"/>
  <c r="AX8" i="24"/>
  <c r="BQ8" i="24" s="1"/>
  <c r="BE8" i="25" s="1"/>
  <c r="AX20" i="24"/>
  <c r="BQ20" i="24" s="1"/>
  <c r="BE20" i="25" s="1"/>
  <c r="AX9" i="24"/>
  <c r="BQ9" i="24" s="1"/>
  <c r="BE9" i="25" s="1"/>
  <c r="AX21" i="24"/>
  <c r="BQ21" i="24" s="1"/>
  <c r="BE21" i="25" s="1"/>
  <c r="AX33" i="24"/>
  <c r="BQ33" i="24" s="1"/>
  <c r="BE33" i="25" s="1"/>
  <c r="AX45" i="24"/>
  <c r="BQ45" i="24" s="1"/>
  <c r="BE45" i="25" s="1"/>
  <c r="AX57" i="24"/>
  <c r="BQ57" i="24" s="1"/>
  <c r="BE57" i="25" s="1"/>
  <c r="AX69" i="24"/>
  <c r="BQ69" i="24" s="1"/>
  <c r="BE69" i="25" s="1"/>
  <c r="AX81" i="24"/>
  <c r="BQ81" i="24" s="1"/>
  <c r="BE81" i="25" s="1"/>
  <c r="AX93" i="24"/>
  <c r="BQ93" i="24" s="1"/>
  <c r="BE93" i="25" s="1"/>
  <c r="AX105" i="24"/>
  <c r="BQ105" i="24" s="1"/>
  <c r="BE105" i="25" s="1"/>
  <c r="AX117" i="24"/>
  <c r="BQ117" i="24" s="1"/>
  <c r="BE117" i="25" s="1"/>
  <c r="AX129" i="24"/>
  <c r="BQ129" i="24" s="1"/>
  <c r="BE129" i="25" s="1"/>
  <c r="AX11" i="24"/>
  <c r="BQ11" i="24" s="1"/>
  <c r="BE11" i="25" s="1"/>
  <c r="AX23" i="24"/>
  <c r="BQ23" i="24" s="1"/>
  <c r="BE23" i="25" s="1"/>
  <c r="AX35" i="24"/>
  <c r="BQ35" i="24" s="1"/>
  <c r="BE35" i="25" s="1"/>
  <c r="AX47" i="24"/>
  <c r="BQ47" i="24" s="1"/>
  <c r="BE47" i="25" s="1"/>
  <c r="AX59" i="24"/>
  <c r="BQ59" i="24" s="1"/>
  <c r="BE59" i="25" s="1"/>
  <c r="AX71" i="24"/>
  <c r="BQ71" i="24" s="1"/>
  <c r="BE71" i="25" s="1"/>
  <c r="AX83" i="24"/>
  <c r="BQ83" i="24" s="1"/>
  <c r="BE83" i="25" s="1"/>
  <c r="AX95" i="24"/>
  <c r="BQ95" i="24" s="1"/>
  <c r="BE95" i="25" s="1"/>
  <c r="AX107" i="24"/>
  <c r="BQ107" i="24" s="1"/>
  <c r="BE107" i="25" s="1"/>
  <c r="AX119" i="24"/>
  <c r="BQ119" i="24" s="1"/>
  <c r="BE119" i="25" s="1"/>
  <c r="AX131" i="24"/>
  <c r="BQ131" i="24" s="1"/>
  <c r="BE131" i="25" s="1"/>
  <c r="AX12" i="24"/>
  <c r="BQ12" i="24" s="1"/>
  <c r="BE12" i="25" s="1"/>
  <c r="AX24" i="24"/>
  <c r="BQ24" i="24" s="1"/>
  <c r="BE24" i="25" s="1"/>
  <c r="AX36" i="24"/>
  <c r="BQ36" i="24" s="1"/>
  <c r="BE36" i="25" s="1"/>
  <c r="AX48" i="24"/>
  <c r="BQ48" i="24" s="1"/>
  <c r="BE48" i="25" s="1"/>
  <c r="AX60" i="24"/>
  <c r="BQ60" i="24" s="1"/>
  <c r="BE60" i="25" s="1"/>
  <c r="AX72" i="24"/>
  <c r="BQ72" i="24" s="1"/>
  <c r="BE72" i="25" s="1"/>
  <c r="AX84" i="24"/>
  <c r="BQ84" i="24" s="1"/>
  <c r="BE84" i="25" s="1"/>
  <c r="AX96" i="24"/>
  <c r="BQ96" i="24" s="1"/>
  <c r="BE96" i="25" s="1"/>
  <c r="AX108" i="24"/>
  <c r="BQ108" i="24" s="1"/>
  <c r="BE108" i="25" s="1"/>
  <c r="AX120" i="24"/>
  <c r="BQ120" i="24" s="1"/>
  <c r="BE120" i="25" s="1"/>
  <c r="AX132" i="24"/>
  <c r="BQ132" i="24" s="1"/>
  <c r="BE132" i="25" s="1"/>
  <c r="AX13" i="24"/>
  <c r="BQ13" i="24" s="1"/>
  <c r="BE13" i="25" s="1"/>
  <c r="AX25" i="24"/>
  <c r="BQ25" i="24" s="1"/>
  <c r="BE25" i="25" s="1"/>
  <c r="AX37" i="24"/>
  <c r="BQ37" i="24" s="1"/>
  <c r="BE37" i="25" s="1"/>
  <c r="AX49" i="24"/>
  <c r="BQ49" i="24" s="1"/>
  <c r="BE49" i="25" s="1"/>
  <c r="AX61" i="24"/>
  <c r="BQ61" i="24" s="1"/>
  <c r="BE61" i="25" s="1"/>
  <c r="AX73" i="24"/>
  <c r="BQ73" i="24" s="1"/>
  <c r="BE73" i="25" s="1"/>
  <c r="AX85" i="24"/>
  <c r="BQ85" i="24" s="1"/>
  <c r="BE85" i="25" s="1"/>
  <c r="AX97" i="24"/>
  <c r="BQ97" i="24" s="1"/>
  <c r="BE97" i="25" s="1"/>
  <c r="AX109" i="24"/>
  <c r="BQ109" i="24" s="1"/>
  <c r="BE109" i="25" s="1"/>
  <c r="AX121" i="24"/>
  <c r="BQ121" i="24" s="1"/>
  <c r="BE121" i="25" s="1"/>
  <c r="AX133" i="24"/>
  <c r="BQ133" i="24" s="1"/>
  <c r="BE133" i="25" s="1"/>
  <c r="AX15" i="24"/>
  <c r="BQ15" i="24" s="1"/>
  <c r="BE15" i="25" s="1"/>
  <c r="AX27" i="24"/>
  <c r="BQ27" i="24" s="1"/>
  <c r="BE27" i="25" s="1"/>
  <c r="AX39" i="24"/>
  <c r="BQ39" i="24" s="1"/>
  <c r="BE39" i="25" s="1"/>
  <c r="AX51" i="24"/>
  <c r="BQ51" i="24" s="1"/>
  <c r="BE51" i="25" s="1"/>
  <c r="AX63" i="24"/>
  <c r="BQ63" i="24" s="1"/>
  <c r="BE63" i="25" s="1"/>
  <c r="AX75" i="24"/>
  <c r="BQ75" i="24" s="1"/>
  <c r="BE75" i="25" s="1"/>
  <c r="AX87" i="24"/>
  <c r="BQ87" i="24" s="1"/>
  <c r="BE87" i="25" s="1"/>
  <c r="AX99" i="24"/>
  <c r="BQ99" i="24" s="1"/>
  <c r="BE99" i="25" s="1"/>
  <c r="AX111" i="24"/>
  <c r="BQ111" i="24" s="1"/>
  <c r="BE111" i="25" s="1"/>
  <c r="AX123" i="24"/>
  <c r="BQ123" i="24" s="1"/>
  <c r="BE123" i="25" s="1"/>
  <c r="AX135" i="24"/>
  <c r="BQ135" i="24" s="1"/>
  <c r="BE135" i="25" s="1"/>
  <c r="AX6" i="24"/>
  <c r="BQ6" i="24" s="1"/>
  <c r="BE6" i="25" s="1"/>
  <c r="AX40" i="24"/>
  <c r="BQ40" i="24" s="1"/>
  <c r="BE40" i="25" s="1"/>
  <c r="AX64" i="24"/>
  <c r="BQ64" i="24" s="1"/>
  <c r="BE64" i="25" s="1"/>
  <c r="AX88" i="24"/>
  <c r="BQ88" i="24" s="1"/>
  <c r="BE88" i="25" s="1"/>
  <c r="AX110" i="24"/>
  <c r="BQ110" i="24" s="1"/>
  <c r="BE110" i="25" s="1"/>
  <c r="AX128" i="24"/>
  <c r="BQ128" i="24" s="1"/>
  <c r="BE128" i="25" s="1"/>
  <c r="AX10" i="24"/>
  <c r="BQ10" i="24" s="1"/>
  <c r="BE10" i="25" s="1"/>
  <c r="AX41" i="24"/>
  <c r="BQ41" i="24" s="1"/>
  <c r="BE41" i="25" s="1"/>
  <c r="AX65" i="24"/>
  <c r="BQ65" i="24" s="1"/>
  <c r="BE65" i="25" s="1"/>
  <c r="AX89" i="24"/>
  <c r="BQ89" i="24" s="1"/>
  <c r="BE89" i="25" s="1"/>
  <c r="AX112" i="24"/>
  <c r="BQ112" i="24" s="1"/>
  <c r="BE112" i="25" s="1"/>
  <c r="AX130" i="24"/>
  <c r="BQ130" i="24" s="1"/>
  <c r="BE130" i="25" s="1"/>
  <c r="AX22" i="24"/>
  <c r="BQ22" i="24" s="1"/>
  <c r="BE22" i="25" s="1"/>
  <c r="AX50" i="24"/>
  <c r="BQ50" i="24" s="1"/>
  <c r="BE50" i="25" s="1"/>
  <c r="AX74" i="24"/>
  <c r="BQ74" i="24" s="1"/>
  <c r="BE74" i="25" s="1"/>
  <c r="AX98" i="24"/>
  <c r="BQ98" i="24" s="1"/>
  <c r="BE98" i="25" s="1"/>
  <c r="AX116" i="24"/>
  <c r="BQ116" i="24" s="1"/>
  <c r="BE116" i="25" s="1"/>
  <c r="AX26" i="24"/>
  <c r="BQ26" i="24" s="1"/>
  <c r="BE26" i="25" s="1"/>
  <c r="AX52" i="24"/>
  <c r="BQ52" i="24" s="1"/>
  <c r="BE52" i="25" s="1"/>
  <c r="AX76" i="24"/>
  <c r="BQ76" i="24" s="1"/>
  <c r="BE76" i="25" s="1"/>
  <c r="AX100" i="24"/>
  <c r="BQ100" i="24" s="1"/>
  <c r="BE100" i="25" s="1"/>
  <c r="AX118" i="24"/>
  <c r="BQ118" i="24" s="1"/>
  <c r="BE118" i="25" s="1"/>
  <c r="AX34" i="24"/>
  <c r="BQ34" i="24" s="1"/>
  <c r="BE34" i="25" s="1"/>
  <c r="AX58" i="24"/>
  <c r="BQ58" i="24" s="1"/>
  <c r="BE58" i="25" s="1"/>
  <c r="AX82" i="24"/>
  <c r="BQ82" i="24" s="1"/>
  <c r="BE82" i="25" s="1"/>
  <c r="AX104" i="24"/>
  <c r="BQ104" i="24" s="1"/>
  <c r="BE104" i="25" s="1"/>
  <c r="AX126" i="24"/>
  <c r="BQ126" i="24" s="1"/>
  <c r="BE126" i="25" s="1"/>
  <c r="AX16" i="24"/>
  <c r="BQ16" i="24" s="1"/>
  <c r="BE16" i="25" s="1"/>
  <c r="AX62" i="24"/>
  <c r="BQ62" i="24" s="1"/>
  <c r="BE62" i="25" s="1"/>
  <c r="AX102" i="24"/>
  <c r="BQ102" i="24" s="1"/>
  <c r="BE102" i="25" s="1"/>
  <c r="AX4" i="24"/>
  <c r="BQ4" i="24" s="1"/>
  <c r="BE4" i="25" s="1"/>
  <c r="AX30" i="24"/>
  <c r="BQ30" i="24" s="1"/>
  <c r="BE30" i="25" s="1"/>
  <c r="AX70" i="24"/>
  <c r="BQ70" i="24" s="1"/>
  <c r="BE70" i="25" s="1"/>
  <c r="AX113" i="24"/>
  <c r="BQ113" i="24" s="1"/>
  <c r="BE113" i="25" s="1"/>
  <c r="AX32" i="24"/>
  <c r="BQ32" i="24" s="1"/>
  <c r="BE32" i="25" s="1"/>
  <c r="AX77" i="24"/>
  <c r="BQ77" i="24" s="1"/>
  <c r="BE77" i="25" s="1"/>
  <c r="AX114" i="24"/>
  <c r="BQ114" i="24" s="1"/>
  <c r="BE114" i="25" s="1"/>
  <c r="AX38" i="24"/>
  <c r="BQ38" i="24" s="1"/>
  <c r="BE38" i="25" s="1"/>
  <c r="AX78" i="24"/>
  <c r="BQ78" i="24" s="1"/>
  <c r="BE78" i="25" s="1"/>
  <c r="AX115" i="24"/>
  <c r="BQ115" i="24" s="1"/>
  <c r="BE115" i="25" s="1"/>
  <c r="AX53" i="24"/>
  <c r="BQ53" i="24" s="1"/>
  <c r="BE53" i="25" s="1"/>
  <c r="AX92" i="24"/>
  <c r="BQ92" i="24" s="1"/>
  <c r="BE92" i="25" s="1"/>
  <c r="AX127" i="24"/>
  <c r="BQ127" i="24" s="1"/>
  <c r="BE127" i="25" s="1"/>
  <c r="AX14" i="24"/>
  <c r="BQ14" i="24" s="1"/>
  <c r="BE14" i="25" s="1"/>
  <c r="AX90" i="24"/>
  <c r="BQ90" i="24" s="1"/>
  <c r="BE90" i="25" s="1"/>
  <c r="AX18" i="24"/>
  <c r="BQ18" i="24" s="1"/>
  <c r="BE18" i="25" s="1"/>
  <c r="AX94" i="24"/>
  <c r="BQ94" i="24" s="1"/>
  <c r="BE94" i="25" s="1"/>
  <c r="AX28" i="24"/>
  <c r="BQ28" i="24" s="1"/>
  <c r="BE28" i="25" s="1"/>
  <c r="AX44" i="24"/>
  <c r="BQ44" i="24" s="1"/>
  <c r="BE44" i="25" s="1"/>
  <c r="AX106" i="24"/>
  <c r="BQ106" i="24" s="1"/>
  <c r="BE106" i="25" s="1"/>
  <c r="AX46" i="24"/>
  <c r="BQ46" i="24" s="1"/>
  <c r="BE46" i="25" s="1"/>
  <c r="AX122" i="24"/>
  <c r="BQ122" i="24" s="1"/>
  <c r="BE122" i="25" s="1"/>
  <c r="AX54" i="24"/>
  <c r="BQ54" i="24" s="1"/>
  <c r="BE54" i="25" s="1"/>
  <c r="AX124" i="24"/>
  <c r="BQ124" i="24" s="1"/>
  <c r="BE124" i="25" s="1"/>
  <c r="AX80" i="24"/>
  <c r="BQ80" i="24" s="1"/>
  <c r="BE80" i="25" s="1"/>
  <c r="AX42" i="24"/>
  <c r="BQ42" i="24" s="1"/>
  <c r="BE42" i="25" s="1"/>
  <c r="AX56" i="24"/>
  <c r="BQ56" i="24" s="1"/>
  <c r="BE56" i="25" s="1"/>
  <c r="AX66" i="24"/>
  <c r="BQ66" i="24" s="1"/>
  <c r="BE66" i="25" s="1"/>
  <c r="AX68" i="24"/>
  <c r="BQ68" i="24" s="1"/>
  <c r="BE68" i="25" s="1"/>
  <c r="AX86" i="24"/>
  <c r="BQ86" i="24" s="1"/>
  <c r="BE86" i="25" s="1"/>
  <c r="AX101" i="24"/>
  <c r="BQ101" i="24" s="1"/>
  <c r="BE101" i="25" s="1"/>
  <c r="AX103" i="24"/>
  <c r="BQ103" i="24" s="1"/>
  <c r="BE103" i="25" s="1"/>
  <c r="AX125" i="24"/>
  <c r="BQ125" i="24" s="1"/>
  <c r="BE125" i="25" s="1"/>
  <c r="AX134" i="24"/>
  <c r="BQ134" i="24" s="1"/>
  <c r="BE134" i="25" s="1"/>
  <c r="AX136" i="24"/>
  <c r="BQ136" i="24" s="1"/>
  <c r="BE136" i="25" s="1"/>
  <c r="AO6" i="24"/>
  <c r="AO18" i="24"/>
  <c r="AO30" i="24"/>
  <c r="AO42" i="24"/>
  <c r="AO54" i="24"/>
  <c r="AO66" i="24"/>
  <c r="AO78" i="24"/>
  <c r="AO90" i="24"/>
  <c r="AO102" i="24"/>
  <c r="AO114" i="24"/>
  <c r="AO126" i="24"/>
  <c r="AO10" i="24"/>
  <c r="AO22" i="24"/>
  <c r="AO34" i="24"/>
  <c r="AO46" i="24"/>
  <c r="AO58" i="24"/>
  <c r="AO15" i="24"/>
  <c r="AO29" i="24"/>
  <c r="AO44" i="24"/>
  <c r="AO59" i="24"/>
  <c r="AO72" i="24"/>
  <c r="AO85" i="24"/>
  <c r="AO98" i="24"/>
  <c r="AO111" i="24"/>
  <c r="AO124" i="24"/>
  <c r="AO4" i="24"/>
  <c r="AO16" i="24"/>
  <c r="AO31" i="24"/>
  <c r="AO45" i="24"/>
  <c r="AO60" i="24"/>
  <c r="AO73" i="24"/>
  <c r="AO86" i="24"/>
  <c r="AO99" i="24"/>
  <c r="AO112" i="24"/>
  <c r="AO125" i="24"/>
  <c r="AO17" i="24"/>
  <c r="AO32" i="24"/>
  <c r="AO47" i="24"/>
  <c r="AO61" i="24"/>
  <c r="AO74" i="24"/>
  <c r="AO87" i="24"/>
  <c r="AO100" i="24"/>
  <c r="AO113" i="24"/>
  <c r="AO127" i="24"/>
  <c r="AO8" i="24"/>
  <c r="AO23" i="24"/>
  <c r="AO37" i="24"/>
  <c r="AO51" i="24"/>
  <c r="AO65" i="24"/>
  <c r="AO79" i="24"/>
  <c r="AO92" i="24"/>
  <c r="AO105" i="24"/>
  <c r="AO118" i="24"/>
  <c r="AO131" i="24"/>
  <c r="AO25" i="24"/>
  <c r="AO48" i="24"/>
  <c r="AO68" i="24"/>
  <c r="AO88" i="24"/>
  <c r="AO107" i="24"/>
  <c r="AO128" i="24"/>
  <c r="AO5" i="24"/>
  <c r="AO26" i="24"/>
  <c r="AO49" i="24"/>
  <c r="AO69" i="24"/>
  <c r="AO89" i="24"/>
  <c r="AO108" i="24"/>
  <c r="AO129" i="24"/>
  <c r="AO7" i="24"/>
  <c r="AO27" i="24"/>
  <c r="AO50" i="24"/>
  <c r="AO70" i="24"/>
  <c r="AO91" i="24"/>
  <c r="AO109" i="24"/>
  <c r="AO130" i="24"/>
  <c r="AO13" i="24"/>
  <c r="AO36" i="24"/>
  <c r="AO56" i="24"/>
  <c r="AO77" i="24"/>
  <c r="AO96" i="24"/>
  <c r="AO117" i="24"/>
  <c r="AO135" i="24"/>
  <c r="AO38" i="24"/>
  <c r="AO67" i="24"/>
  <c r="AO97" i="24"/>
  <c r="AO123" i="24"/>
  <c r="AO9" i="24"/>
  <c r="AO39" i="24"/>
  <c r="AO71" i="24"/>
  <c r="AO101" i="24"/>
  <c r="AO132" i="24"/>
  <c r="AO11" i="24"/>
  <c r="AO40" i="24"/>
  <c r="AO75" i="24"/>
  <c r="AO103" i="24"/>
  <c r="AO133" i="24"/>
  <c r="AO12" i="24"/>
  <c r="AO41" i="24"/>
  <c r="AO76" i="24"/>
  <c r="AO104" i="24"/>
  <c r="AO134" i="24"/>
  <c r="AO14" i="24"/>
  <c r="AO43" i="24"/>
  <c r="AO80" i="24"/>
  <c r="AO106" i="24"/>
  <c r="AO136" i="24"/>
  <c r="AO19" i="24"/>
  <c r="AO52" i="24"/>
  <c r="AO81" i="24"/>
  <c r="AO110" i="24"/>
  <c r="AO20" i="24"/>
  <c r="AO53" i="24"/>
  <c r="AO82" i="24"/>
  <c r="AO115" i="24"/>
  <c r="AO33" i="24"/>
  <c r="AO63" i="24"/>
  <c r="AO94" i="24"/>
  <c r="AO121" i="24"/>
  <c r="AO83" i="24"/>
  <c r="AO84" i="24"/>
  <c r="AO93" i="24"/>
  <c r="AO95" i="24"/>
  <c r="AO21" i="24"/>
  <c r="AO116" i="24"/>
  <c r="AO24" i="24"/>
  <c r="AO119" i="24"/>
  <c r="AO28" i="24"/>
  <c r="AO120" i="24"/>
  <c r="AO57" i="24"/>
  <c r="AO35" i="24"/>
  <c r="AO122" i="24"/>
  <c r="AO55" i="24"/>
  <c r="AO62" i="24"/>
  <c r="AO64" i="24"/>
  <c r="AT29" i="24"/>
  <c r="AI16" i="24"/>
  <c r="AI28" i="24"/>
  <c r="AI40" i="24"/>
  <c r="AI52" i="24"/>
  <c r="AI64" i="24"/>
  <c r="AI76" i="24"/>
  <c r="AI88" i="24"/>
  <c r="AI100" i="24"/>
  <c r="AI112" i="24"/>
  <c r="AI124" i="24"/>
  <c r="AI136" i="24"/>
  <c r="AI17" i="24"/>
  <c r="AI29" i="24"/>
  <c r="AI41" i="24"/>
  <c r="AI53" i="24"/>
  <c r="AI65" i="24"/>
  <c r="AI77" i="24"/>
  <c r="AI89" i="24"/>
  <c r="AI101" i="24"/>
  <c r="AI113" i="24"/>
  <c r="AI125" i="24"/>
  <c r="AI5" i="24"/>
  <c r="AI18" i="24"/>
  <c r="AI30" i="24"/>
  <c r="AI42" i="24"/>
  <c r="AI54" i="24"/>
  <c r="AI66" i="24"/>
  <c r="AI78" i="24"/>
  <c r="AI90" i="24"/>
  <c r="AI10" i="24"/>
  <c r="AI25" i="24"/>
  <c r="AI43" i="24"/>
  <c r="AI58" i="24"/>
  <c r="AI73" i="24"/>
  <c r="AI91" i="24"/>
  <c r="AI105" i="24"/>
  <c r="AI119" i="24"/>
  <c r="AI133" i="24"/>
  <c r="AI14" i="24"/>
  <c r="AI32" i="24"/>
  <c r="AI47" i="24"/>
  <c r="AI62" i="24"/>
  <c r="AI80" i="24"/>
  <c r="AI95" i="24"/>
  <c r="AI109" i="24"/>
  <c r="AI123" i="24"/>
  <c r="AI4" i="24"/>
  <c r="AI15" i="24"/>
  <c r="AI33" i="24"/>
  <c r="AI48" i="24"/>
  <c r="AI63" i="24"/>
  <c r="AI81" i="24"/>
  <c r="AI96" i="24"/>
  <c r="AI110" i="24"/>
  <c r="AI126" i="24"/>
  <c r="AI19" i="24"/>
  <c r="AI34" i="24"/>
  <c r="AI49" i="24"/>
  <c r="AI67" i="24"/>
  <c r="AI82" i="24"/>
  <c r="AI97" i="24"/>
  <c r="AI111" i="24"/>
  <c r="AI127" i="24"/>
  <c r="AI8" i="24"/>
  <c r="AI23" i="24"/>
  <c r="AI38" i="24"/>
  <c r="AI56" i="24"/>
  <c r="AI71" i="24"/>
  <c r="AI86" i="24"/>
  <c r="AI103" i="24"/>
  <c r="AI117" i="24"/>
  <c r="AI131" i="24"/>
  <c r="AI129" i="24"/>
  <c r="AI104" i="24"/>
  <c r="AI75" i="24"/>
  <c r="AI50" i="24"/>
  <c r="AI22" i="24"/>
  <c r="AS62" i="24"/>
  <c r="AT27" i="24"/>
  <c r="AU4" i="24"/>
  <c r="Y57" i="24"/>
  <c r="M57" i="25" s="1"/>
  <c r="Y83" i="24"/>
  <c r="M83" i="25" s="1"/>
  <c r="Y13" i="24"/>
  <c r="M13" i="25" s="1"/>
  <c r="Y12" i="24"/>
  <c r="M12" i="25" s="1"/>
  <c r="AI121" i="24"/>
  <c r="AI98" i="24"/>
  <c r="AI70" i="24"/>
  <c r="AI44" i="24"/>
  <c r="AI13" i="24"/>
  <c r="AS15" i="24"/>
  <c r="AU98" i="24"/>
  <c r="AW135" i="24"/>
  <c r="AT6" i="24"/>
  <c r="AI120" i="24"/>
  <c r="AI94" i="24"/>
  <c r="AI69" i="24"/>
  <c r="AI39" i="24"/>
  <c r="AI12" i="24"/>
  <c r="AU83" i="24"/>
  <c r="AW8" i="24"/>
  <c r="AW20" i="24"/>
  <c r="AW32" i="24"/>
  <c r="AW44" i="24"/>
  <c r="AW56" i="24"/>
  <c r="AW68" i="24"/>
  <c r="AW80" i="24"/>
  <c r="AW92" i="24"/>
  <c r="AW104" i="24"/>
  <c r="AW116" i="24"/>
  <c r="AW128" i="24"/>
  <c r="AW10" i="24"/>
  <c r="AW22" i="24"/>
  <c r="AW34" i="24"/>
  <c r="AW46" i="24"/>
  <c r="AW58" i="24"/>
  <c r="AW70" i="24"/>
  <c r="AW82" i="24"/>
  <c r="AW94" i="24"/>
  <c r="AW106" i="24"/>
  <c r="AW118" i="24"/>
  <c r="AW130" i="24"/>
  <c r="AW11" i="24"/>
  <c r="AW23" i="24"/>
  <c r="AW35" i="24"/>
  <c r="AW47" i="24"/>
  <c r="AW59" i="24"/>
  <c r="AW71" i="24"/>
  <c r="AW83" i="24"/>
  <c r="AW95" i="24"/>
  <c r="AW107" i="24"/>
  <c r="AW119" i="24"/>
  <c r="AW131" i="24"/>
  <c r="AW12" i="24"/>
  <c r="AW24" i="24"/>
  <c r="AW36" i="24"/>
  <c r="AW48" i="24"/>
  <c r="AW60" i="24"/>
  <c r="AW72" i="24"/>
  <c r="AW84" i="24"/>
  <c r="AW96" i="24"/>
  <c r="AW108" i="24"/>
  <c r="AW120" i="24"/>
  <c r="AW132" i="24"/>
  <c r="AW14" i="24"/>
  <c r="AW26" i="24"/>
  <c r="AW38" i="24"/>
  <c r="AW50" i="24"/>
  <c r="AW62" i="24"/>
  <c r="AW74" i="24"/>
  <c r="AW86" i="24"/>
  <c r="AW98" i="24"/>
  <c r="AW110" i="24"/>
  <c r="AW122" i="24"/>
  <c r="AW134" i="24"/>
  <c r="AW17" i="24"/>
  <c r="AW39" i="24"/>
  <c r="AW57" i="24"/>
  <c r="AW78" i="24"/>
  <c r="AW100" i="24"/>
  <c r="AW121" i="24"/>
  <c r="AW18" i="24"/>
  <c r="AW40" i="24"/>
  <c r="AW61" i="24"/>
  <c r="AW79" i="24"/>
  <c r="AW101" i="24"/>
  <c r="AW123" i="24"/>
  <c r="AW5" i="24"/>
  <c r="AW27" i="24"/>
  <c r="AW45" i="24"/>
  <c r="AW66" i="24"/>
  <c r="AW88" i="24"/>
  <c r="AW109" i="24"/>
  <c r="AW127" i="24"/>
  <c r="AW6" i="24"/>
  <c r="AW28" i="24"/>
  <c r="AW49" i="24"/>
  <c r="AW67" i="24"/>
  <c r="AW89" i="24"/>
  <c r="AW111" i="24"/>
  <c r="AW129" i="24"/>
  <c r="AW15" i="24"/>
  <c r="AW33" i="24"/>
  <c r="AW54" i="24"/>
  <c r="AW76" i="24"/>
  <c r="AW97" i="24"/>
  <c r="AW115" i="24"/>
  <c r="AW4" i="24"/>
  <c r="AW41" i="24"/>
  <c r="AW75" i="24"/>
  <c r="AW112" i="24"/>
  <c r="AW13" i="24"/>
  <c r="AW51" i="24"/>
  <c r="AW85" i="24"/>
  <c r="AW117" i="24"/>
  <c r="AW16" i="24"/>
  <c r="AW52" i="24"/>
  <c r="AW87" i="24"/>
  <c r="AW124" i="24"/>
  <c r="AW19" i="24"/>
  <c r="AW53" i="24"/>
  <c r="AW90" i="24"/>
  <c r="AW125" i="24"/>
  <c r="AW30" i="24"/>
  <c r="AW65" i="24"/>
  <c r="AW102" i="24"/>
  <c r="AW136" i="24"/>
  <c r="AW21" i="24"/>
  <c r="AW77" i="24"/>
  <c r="AW25" i="24"/>
  <c r="AW37" i="24"/>
  <c r="AW99" i="24"/>
  <c r="AW42" i="24"/>
  <c r="AW103" i="24"/>
  <c r="AW43" i="24"/>
  <c r="AW105" i="24"/>
  <c r="AW7" i="24"/>
  <c r="AW69" i="24"/>
  <c r="AW133" i="24"/>
  <c r="AW31" i="24"/>
  <c r="AW55" i="24"/>
  <c r="AW63" i="24"/>
  <c r="AW64" i="24"/>
  <c r="AW73" i="24"/>
  <c r="AW81" i="24"/>
  <c r="AW91" i="24"/>
  <c r="AW9" i="24"/>
  <c r="AW126" i="24"/>
  <c r="AS6" i="24"/>
  <c r="AS18" i="24"/>
  <c r="AS30" i="24"/>
  <c r="AS42" i="24"/>
  <c r="AS54" i="24"/>
  <c r="AS66" i="24"/>
  <c r="AS78" i="24"/>
  <c r="AS90" i="24"/>
  <c r="AS102" i="24"/>
  <c r="AS114" i="24"/>
  <c r="AS126" i="24"/>
  <c r="AS7" i="24"/>
  <c r="AS19" i="24"/>
  <c r="AS31" i="24"/>
  <c r="AS43" i="24"/>
  <c r="AS55" i="24"/>
  <c r="AS67" i="24"/>
  <c r="AS79" i="24"/>
  <c r="AS91" i="24"/>
  <c r="AS103" i="24"/>
  <c r="AS115" i="24"/>
  <c r="AS127" i="24"/>
  <c r="AS8" i="24"/>
  <c r="AS20" i="24"/>
  <c r="AS32" i="24"/>
  <c r="AS44" i="24"/>
  <c r="AS56" i="24"/>
  <c r="AS68" i="24"/>
  <c r="AS80" i="24"/>
  <c r="AS92" i="24"/>
  <c r="AS104" i="24"/>
  <c r="AS116" i="24"/>
  <c r="AS128" i="24"/>
  <c r="AS22" i="24"/>
  <c r="AS37" i="24"/>
  <c r="AS52" i="24"/>
  <c r="AS70" i="24"/>
  <c r="AS85" i="24"/>
  <c r="AS100" i="24"/>
  <c r="AS118" i="24"/>
  <c r="AS133" i="24"/>
  <c r="AS11" i="24"/>
  <c r="AS26" i="24"/>
  <c r="AS41" i="24"/>
  <c r="AS59" i="24"/>
  <c r="AS74" i="24"/>
  <c r="AS89" i="24"/>
  <c r="AS107" i="24"/>
  <c r="AS122" i="24"/>
  <c r="AS4" i="24"/>
  <c r="AS12" i="24"/>
  <c r="AS27" i="24"/>
  <c r="AS45" i="24"/>
  <c r="AS60" i="24"/>
  <c r="AS75" i="24"/>
  <c r="AS93" i="24"/>
  <c r="AS108" i="24"/>
  <c r="AS123" i="24"/>
  <c r="AS16" i="24"/>
  <c r="AS34" i="24"/>
  <c r="AS49" i="24"/>
  <c r="AS64" i="24"/>
  <c r="AS82" i="24"/>
  <c r="AS97" i="24"/>
  <c r="AS112" i="24"/>
  <c r="AS130" i="24"/>
  <c r="AS9" i="24"/>
  <c r="AS33" i="24"/>
  <c r="AS57" i="24"/>
  <c r="AS81" i="24"/>
  <c r="AS105" i="24"/>
  <c r="AS129" i="24"/>
  <c r="AS10" i="24"/>
  <c r="AS35" i="24"/>
  <c r="AS58" i="24"/>
  <c r="AS83" i="24"/>
  <c r="AS106" i="24"/>
  <c r="AS131" i="24"/>
  <c r="AS13" i="24"/>
  <c r="AS36" i="24"/>
  <c r="AS61" i="24"/>
  <c r="AS84" i="24"/>
  <c r="AS109" i="24"/>
  <c r="AS132" i="24"/>
  <c r="AS21" i="24"/>
  <c r="AS46" i="24"/>
  <c r="AS69" i="24"/>
  <c r="AS94" i="24"/>
  <c r="AS117" i="24"/>
  <c r="AS38" i="24"/>
  <c r="AS72" i="24"/>
  <c r="AS110" i="24"/>
  <c r="AS39" i="24"/>
  <c r="AS73" i="24"/>
  <c r="AS111" i="24"/>
  <c r="AS40" i="24"/>
  <c r="AS76" i="24"/>
  <c r="AS113" i="24"/>
  <c r="AS17" i="24"/>
  <c r="AS51" i="24"/>
  <c r="AS88" i="24"/>
  <c r="AS124" i="24"/>
  <c r="AS23" i="24"/>
  <c r="AS71" i="24"/>
  <c r="AS125" i="24"/>
  <c r="AS24" i="24"/>
  <c r="AS77" i="24"/>
  <c r="AS134" i="24"/>
  <c r="AS25" i="24"/>
  <c r="AS86" i="24"/>
  <c r="AS135" i="24"/>
  <c r="AS28" i="24"/>
  <c r="AS87" i="24"/>
  <c r="AS136" i="24"/>
  <c r="AS29" i="24"/>
  <c r="AS95" i="24"/>
  <c r="AS47" i="24"/>
  <c r="AS96" i="24"/>
  <c r="AS48" i="24"/>
  <c r="AS98" i="24"/>
  <c r="AS14" i="24"/>
  <c r="AS63" i="24"/>
  <c r="AS120" i="24"/>
  <c r="C17" i="24"/>
  <c r="Z27" i="24" s="1"/>
  <c r="N27" i="25" s="1"/>
  <c r="AI118" i="24"/>
  <c r="AI93" i="24"/>
  <c r="AI68" i="24"/>
  <c r="AI37" i="24"/>
  <c r="AI11" i="24"/>
  <c r="AT132" i="24"/>
  <c r="AW113" i="24"/>
  <c r="AT125" i="24"/>
  <c r="AW93" i="24"/>
  <c r="AW29" i="24"/>
  <c r="AT7" i="24"/>
  <c r="AT19" i="24"/>
  <c r="AT31" i="24"/>
  <c r="AT43" i="24"/>
  <c r="AT55" i="24"/>
  <c r="AT67" i="24"/>
  <c r="AT79" i="24"/>
  <c r="AT91" i="24"/>
  <c r="AT103" i="24"/>
  <c r="AT115" i="24"/>
  <c r="AT127" i="24"/>
  <c r="AT8" i="24"/>
  <c r="AT20" i="24"/>
  <c r="AT32" i="24"/>
  <c r="AT44" i="24"/>
  <c r="AT56" i="24"/>
  <c r="AT68" i="24"/>
  <c r="AT80" i="24"/>
  <c r="AT92" i="24"/>
  <c r="AT104" i="24"/>
  <c r="AT116" i="24"/>
  <c r="AT128" i="24"/>
  <c r="AT9" i="24"/>
  <c r="AT21" i="24"/>
  <c r="AT33" i="24"/>
  <c r="AT45" i="24"/>
  <c r="AT57" i="24"/>
  <c r="AT69" i="24"/>
  <c r="AT81" i="24"/>
  <c r="AT93" i="24"/>
  <c r="AT105" i="24"/>
  <c r="AT117" i="24"/>
  <c r="AT129" i="24"/>
  <c r="AT10" i="24"/>
  <c r="AT25" i="24"/>
  <c r="AT40" i="24"/>
  <c r="AT58" i="24"/>
  <c r="AT73" i="24"/>
  <c r="AT88" i="24"/>
  <c r="AT11" i="24"/>
  <c r="AT26" i="24"/>
  <c r="AT41" i="24"/>
  <c r="AT59" i="24"/>
  <c r="AT74" i="24"/>
  <c r="AT89" i="24"/>
  <c r="AT107" i="24"/>
  <c r="AT122" i="24"/>
  <c r="AT4" i="24"/>
  <c r="AT15" i="24"/>
  <c r="AT30" i="24"/>
  <c r="AT48" i="24"/>
  <c r="AT63" i="24"/>
  <c r="AT78" i="24"/>
  <c r="AT96" i="24"/>
  <c r="AT111" i="24"/>
  <c r="AT126" i="24"/>
  <c r="AT16" i="24"/>
  <c r="AT34" i="24"/>
  <c r="AT49" i="24"/>
  <c r="AT64" i="24"/>
  <c r="AT82" i="24"/>
  <c r="AT97" i="24"/>
  <c r="AT112" i="24"/>
  <c r="AT130" i="24"/>
  <c r="AT5" i="24"/>
  <c r="AT23" i="24"/>
  <c r="AT38" i="24"/>
  <c r="AT53" i="24"/>
  <c r="AT71" i="24"/>
  <c r="AT86" i="24"/>
  <c r="AT101" i="24"/>
  <c r="AT119" i="24"/>
  <c r="AT134" i="24"/>
  <c r="AT12" i="24"/>
  <c r="AT37" i="24"/>
  <c r="AT65" i="24"/>
  <c r="AT94" i="24"/>
  <c r="AT118" i="24"/>
  <c r="AT13" i="24"/>
  <c r="AT39" i="24"/>
  <c r="AT66" i="24"/>
  <c r="AT95" i="24"/>
  <c r="AT120" i="24"/>
  <c r="AT14" i="24"/>
  <c r="AT42" i="24"/>
  <c r="AT70" i="24"/>
  <c r="AT98" i="24"/>
  <c r="AT121" i="24"/>
  <c r="AT24" i="24"/>
  <c r="AT51" i="24"/>
  <c r="AT77" i="24"/>
  <c r="AT106" i="24"/>
  <c r="AT131" i="24"/>
  <c r="AT17" i="24"/>
  <c r="AT54" i="24"/>
  <c r="AT99" i="24"/>
  <c r="AT133" i="24"/>
  <c r="AT18" i="24"/>
  <c r="AT60" i="24"/>
  <c r="AT100" i="24"/>
  <c r="AT135" i="24"/>
  <c r="AT22" i="24"/>
  <c r="AT61" i="24"/>
  <c r="AT102" i="24"/>
  <c r="AT136" i="24"/>
  <c r="AT35" i="24"/>
  <c r="AT76" i="24"/>
  <c r="AT113" i="24"/>
  <c r="AT36" i="24"/>
  <c r="AT90" i="24"/>
  <c r="AT46" i="24"/>
  <c r="AT108" i="24"/>
  <c r="AT47" i="24"/>
  <c r="AT109" i="24"/>
  <c r="AT50" i="24"/>
  <c r="AT110" i="24"/>
  <c r="AT52" i="24"/>
  <c r="AT114" i="24"/>
  <c r="AT62" i="24"/>
  <c r="AT123" i="24"/>
  <c r="AT72" i="24"/>
  <c r="AT124" i="24"/>
  <c r="AT28" i="24"/>
  <c r="AT85" i="24"/>
  <c r="AU8" i="24"/>
  <c r="AU20" i="24"/>
  <c r="AU32" i="24"/>
  <c r="AU44" i="24"/>
  <c r="AU56" i="24"/>
  <c r="AU68" i="24"/>
  <c r="AU80" i="24"/>
  <c r="AU92" i="24"/>
  <c r="AU104" i="24"/>
  <c r="AU116" i="24"/>
  <c r="AU128" i="24"/>
  <c r="AU9" i="24"/>
  <c r="AU21" i="24"/>
  <c r="AU33" i="24"/>
  <c r="AU45" i="24"/>
  <c r="AU57" i="24"/>
  <c r="AU69" i="24"/>
  <c r="AU81" i="24"/>
  <c r="AU93" i="24"/>
  <c r="AU105" i="24"/>
  <c r="AU117" i="24"/>
  <c r="AU129" i="24"/>
  <c r="AU10" i="24"/>
  <c r="AU22" i="24"/>
  <c r="AU34" i="24"/>
  <c r="AU46" i="24"/>
  <c r="AU58" i="24"/>
  <c r="AU70" i="24"/>
  <c r="AU82" i="24"/>
  <c r="AU94" i="24"/>
  <c r="AU106" i="24"/>
  <c r="AU118" i="24"/>
  <c r="AU130" i="24"/>
  <c r="AU14" i="24"/>
  <c r="AU29" i="24"/>
  <c r="AU47" i="24"/>
  <c r="AU62" i="24"/>
  <c r="AU77" i="24"/>
  <c r="AU95" i="24"/>
  <c r="AU110" i="24"/>
  <c r="AU125" i="24"/>
  <c r="AU15" i="24"/>
  <c r="AU30" i="24"/>
  <c r="AU48" i="24"/>
  <c r="AU63" i="24"/>
  <c r="AU78" i="24"/>
  <c r="AU96" i="24"/>
  <c r="AU111" i="24"/>
  <c r="AU126" i="24"/>
  <c r="AU19" i="24"/>
  <c r="AU37" i="24"/>
  <c r="AU52" i="24"/>
  <c r="AU67" i="24"/>
  <c r="AU85" i="24"/>
  <c r="AU100" i="24"/>
  <c r="AU115" i="24"/>
  <c r="AU133" i="24"/>
  <c r="AU5" i="24"/>
  <c r="AU23" i="24"/>
  <c r="AU38" i="24"/>
  <c r="AU53" i="24"/>
  <c r="AU71" i="24"/>
  <c r="AU86" i="24"/>
  <c r="AU101" i="24"/>
  <c r="AU119" i="24"/>
  <c r="AU134" i="24"/>
  <c r="AU12" i="24"/>
  <c r="AU27" i="24"/>
  <c r="AU42" i="24"/>
  <c r="AU60" i="24"/>
  <c r="AU75" i="24"/>
  <c r="AU90" i="24"/>
  <c r="AU108" i="24"/>
  <c r="AU123" i="24"/>
  <c r="AU6" i="24"/>
  <c r="AU35" i="24"/>
  <c r="AU61" i="24"/>
  <c r="AU88" i="24"/>
  <c r="AU114" i="24"/>
  <c r="AU7" i="24"/>
  <c r="AU36" i="24"/>
  <c r="AU64" i="24"/>
  <c r="AU89" i="24"/>
  <c r="AU120" i="24"/>
  <c r="AU11" i="24"/>
  <c r="AU39" i="24"/>
  <c r="AU65" i="24"/>
  <c r="AU91" i="24"/>
  <c r="AU121" i="24"/>
  <c r="AU18" i="24"/>
  <c r="AU49" i="24"/>
  <c r="AU74" i="24"/>
  <c r="AU102" i="24"/>
  <c r="AU131" i="24"/>
  <c r="AU13" i="24"/>
  <c r="AU51" i="24"/>
  <c r="AU97" i="24"/>
  <c r="AU135" i="24"/>
  <c r="AU25" i="24"/>
  <c r="AU66" i="24"/>
  <c r="AU107" i="24"/>
  <c r="AU26" i="24"/>
  <c r="AU72" i="24"/>
  <c r="AU109" i="24"/>
  <c r="AU28" i="24"/>
  <c r="AU73" i="24"/>
  <c r="AU112" i="24"/>
  <c r="AU43" i="24"/>
  <c r="AU84" i="24"/>
  <c r="AU127" i="24"/>
  <c r="AU31" i="24"/>
  <c r="AU99" i="24"/>
  <c r="AU40" i="24"/>
  <c r="AU103" i="24"/>
  <c r="AU41" i="24"/>
  <c r="AU113" i="24"/>
  <c r="AU50" i="24"/>
  <c r="AU122" i="24"/>
  <c r="AU54" i="24"/>
  <c r="AU124" i="24"/>
  <c r="AU55" i="24"/>
  <c r="AU132" i="24"/>
  <c r="AU59" i="24"/>
  <c r="AU136" i="24"/>
  <c r="AU17" i="24"/>
  <c r="AU87" i="24"/>
  <c r="AS101" i="24"/>
  <c r="AT83" i="24"/>
  <c r="AT84" i="24"/>
  <c r="AI132" i="24"/>
  <c r="AI107" i="24"/>
  <c r="AI83" i="24"/>
  <c r="AI55" i="24"/>
  <c r="AI26" i="24"/>
  <c r="AS99" i="24"/>
  <c r="AT75" i="24"/>
  <c r="Y130" i="24"/>
  <c r="M130" i="25" s="1"/>
  <c r="O93" i="24"/>
  <c r="C93" i="25" s="1"/>
  <c r="O69" i="24"/>
  <c r="C69" i="25" s="1"/>
  <c r="O45" i="24"/>
  <c r="C45" i="25" s="1"/>
  <c r="O21" i="24"/>
  <c r="C21" i="25" s="1"/>
  <c r="Y127" i="24"/>
  <c r="M127" i="25" s="1"/>
  <c r="Y58" i="24"/>
  <c r="M58" i="25" s="1"/>
  <c r="Y132" i="24"/>
  <c r="M132" i="25" s="1"/>
  <c r="Y61" i="24"/>
  <c r="M61" i="25" s="1"/>
  <c r="O115" i="24"/>
  <c r="C115" i="25" s="1"/>
  <c r="O91" i="24"/>
  <c r="C91" i="25" s="1"/>
  <c r="O67" i="24"/>
  <c r="C67" i="25" s="1"/>
  <c r="O43" i="24"/>
  <c r="C43" i="25" s="1"/>
  <c r="O19" i="24"/>
  <c r="C19" i="25" s="1"/>
  <c r="Y124" i="24"/>
  <c r="M124" i="25" s="1"/>
  <c r="Y66" i="24"/>
  <c r="M66" i="25" s="1"/>
  <c r="F38" i="24"/>
  <c r="F9" i="24" s="1"/>
  <c r="C9" i="24"/>
  <c r="C18" i="24"/>
  <c r="G18" i="24" s="1"/>
  <c r="Y14" i="24"/>
  <c r="M14" i="25" s="1"/>
  <c r="Y15" i="24"/>
  <c r="M15" i="25" s="1"/>
  <c r="Y27" i="24"/>
  <c r="M27" i="25" s="1"/>
  <c r="Y39" i="24"/>
  <c r="M39" i="25" s="1"/>
  <c r="Y51" i="24"/>
  <c r="M51" i="25" s="1"/>
  <c r="Y63" i="24"/>
  <c r="M63" i="25" s="1"/>
  <c r="Y75" i="24"/>
  <c r="M75" i="25" s="1"/>
  <c r="Y87" i="24"/>
  <c r="M87" i="25" s="1"/>
  <c r="Y99" i="24"/>
  <c r="M99" i="25" s="1"/>
  <c r="Y111" i="24"/>
  <c r="M111" i="25" s="1"/>
  <c r="Y123" i="24"/>
  <c r="M123" i="25" s="1"/>
  <c r="Y135" i="24"/>
  <c r="M135" i="25" s="1"/>
  <c r="Y16" i="24"/>
  <c r="M16" i="25" s="1"/>
  <c r="Y5" i="24"/>
  <c r="M5" i="25" s="1"/>
  <c r="Y20" i="24"/>
  <c r="M20" i="25" s="1"/>
  <c r="Y33" i="24"/>
  <c r="M33" i="25" s="1"/>
  <c r="Y46" i="24"/>
  <c r="M46" i="25" s="1"/>
  <c r="Y59" i="24"/>
  <c r="M59" i="25" s="1"/>
  <c r="Y72" i="24"/>
  <c r="M72" i="25" s="1"/>
  <c r="Y85" i="24"/>
  <c r="M85" i="25" s="1"/>
  <c r="Y98" i="24"/>
  <c r="M98" i="25" s="1"/>
  <c r="Y112" i="24"/>
  <c r="M112" i="25" s="1"/>
  <c r="Y125" i="24"/>
  <c r="M125" i="25" s="1"/>
  <c r="Y6" i="24"/>
  <c r="M6" i="25" s="1"/>
  <c r="Y21" i="24"/>
  <c r="M21" i="25" s="1"/>
  <c r="Y34" i="24"/>
  <c r="M34" i="25" s="1"/>
  <c r="Y47" i="24"/>
  <c r="M47" i="25" s="1"/>
  <c r="Y60" i="24"/>
  <c r="M60" i="25" s="1"/>
  <c r="Y73" i="24"/>
  <c r="M73" i="25" s="1"/>
  <c r="Y86" i="24"/>
  <c r="M86" i="25" s="1"/>
  <c r="Y100" i="24"/>
  <c r="M100" i="25" s="1"/>
  <c r="Y113" i="24"/>
  <c r="M113" i="25" s="1"/>
  <c r="Y126" i="24"/>
  <c r="M126" i="25" s="1"/>
  <c r="Y8" i="24"/>
  <c r="M8" i="25" s="1"/>
  <c r="Y23" i="24"/>
  <c r="M23" i="25" s="1"/>
  <c r="Y36" i="24"/>
  <c r="M36" i="25" s="1"/>
  <c r="Y49" i="24"/>
  <c r="M49" i="25" s="1"/>
  <c r="Y62" i="24"/>
  <c r="M62" i="25" s="1"/>
  <c r="Y76" i="24"/>
  <c r="M76" i="25" s="1"/>
  <c r="Y89" i="24"/>
  <c r="M89" i="25" s="1"/>
  <c r="Y102" i="24"/>
  <c r="M102" i="25" s="1"/>
  <c r="Y115" i="24"/>
  <c r="M115" i="25" s="1"/>
  <c r="Y128" i="24"/>
  <c r="M128" i="25" s="1"/>
  <c r="Y9" i="24"/>
  <c r="M9" i="25" s="1"/>
  <c r="Y24" i="24"/>
  <c r="M24" i="25" s="1"/>
  <c r="Y37" i="24"/>
  <c r="M37" i="25" s="1"/>
  <c r="Y50" i="24"/>
  <c r="M50" i="25" s="1"/>
  <c r="Y64" i="24"/>
  <c r="M64" i="25" s="1"/>
  <c r="Y77" i="24"/>
  <c r="M77" i="25" s="1"/>
  <c r="Y90" i="24"/>
  <c r="M90" i="25" s="1"/>
  <c r="Y103" i="24"/>
  <c r="M103" i="25" s="1"/>
  <c r="Y116" i="24"/>
  <c r="M116" i="25" s="1"/>
  <c r="Y129" i="24"/>
  <c r="M129" i="25" s="1"/>
  <c r="Y17" i="24"/>
  <c r="M17" i="25" s="1"/>
  <c r="Y30" i="24"/>
  <c r="M30" i="25" s="1"/>
  <c r="Y43" i="24"/>
  <c r="M43" i="25" s="1"/>
  <c r="Y56" i="24"/>
  <c r="M56" i="25" s="1"/>
  <c r="Y69" i="24"/>
  <c r="M69" i="25" s="1"/>
  <c r="Y82" i="24"/>
  <c r="M82" i="25" s="1"/>
  <c r="Y95" i="24"/>
  <c r="M95" i="25" s="1"/>
  <c r="Y108" i="24"/>
  <c r="M108" i="25" s="1"/>
  <c r="Y121" i="24"/>
  <c r="M121" i="25" s="1"/>
  <c r="Y134" i="24"/>
  <c r="M134" i="25" s="1"/>
  <c r="Y22" i="24"/>
  <c r="M22" i="25" s="1"/>
  <c r="Y44" i="24"/>
  <c r="M44" i="25" s="1"/>
  <c r="Y67" i="24"/>
  <c r="M67" i="25" s="1"/>
  <c r="Y91" i="24"/>
  <c r="M91" i="25" s="1"/>
  <c r="Y110" i="24"/>
  <c r="M110" i="25" s="1"/>
  <c r="Y133" i="24"/>
  <c r="M133" i="25" s="1"/>
  <c r="Y25" i="24"/>
  <c r="M25" i="25" s="1"/>
  <c r="Y45" i="24"/>
  <c r="M45" i="25" s="1"/>
  <c r="Y68" i="24"/>
  <c r="M68" i="25" s="1"/>
  <c r="Y92" i="24"/>
  <c r="M92" i="25" s="1"/>
  <c r="Y114" i="24"/>
  <c r="M114" i="25" s="1"/>
  <c r="Y136" i="24"/>
  <c r="M136" i="25" s="1"/>
  <c r="Y26" i="24"/>
  <c r="M26" i="25" s="1"/>
  <c r="Y48" i="24"/>
  <c r="M48" i="25" s="1"/>
  <c r="Y70" i="24"/>
  <c r="M70" i="25" s="1"/>
  <c r="Y93" i="24"/>
  <c r="M93" i="25" s="1"/>
  <c r="Y117" i="24"/>
  <c r="M117" i="25" s="1"/>
  <c r="Y4" i="24"/>
  <c r="M4" i="25" s="1"/>
  <c r="Y28" i="24"/>
  <c r="M28" i="25" s="1"/>
  <c r="Y52" i="24"/>
  <c r="M52" i="25" s="1"/>
  <c r="Y71" i="24"/>
  <c r="M71" i="25" s="1"/>
  <c r="Y94" i="24"/>
  <c r="M94" i="25" s="1"/>
  <c r="Y118" i="24"/>
  <c r="M118" i="25" s="1"/>
  <c r="Y32" i="24"/>
  <c r="M32" i="25" s="1"/>
  <c r="Y122" i="24"/>
  <c r="M122" i="25" s="1"/>
  <c r="Y29" i="24"/>
  <c r="M29" i="25" s="1"/>
  <c r="Y53" i="24"/>
  <c r="M53" i="25" s="1"/>
  <c r="Y74" i="24"/>
  <c r="M74" i="25" s="1"/>
  <c r="Y96" i="24"/>
  <c r="M96" i="25" s="1"/>
  <c r="Y119" i="24"/>
  <c r="M119" i="25" s="1"/>
  <c r="Y10" i="24"/>
  <c r="M10" i="25" s="1"/>
  <c r="Y55" i="24"/>
  <c r="M55" i="25" s="1"/>
  <c r="Y101" i="24"/>
  <c r="M101" i="25" s="1"/>
  <c r="Y7" i="24"/>
  <c r="M7" i="25" s="1"/>
  <c r="Y31" i="24"/>
  <c r="M31" i="25" s="1"/>
  <c r="Y54" i="24"/>
  <c r="M54" i="25" s="1"/>
  <c r="Y78" i="24"/>
  <c r="M78" i="25" s="1"/>
  <c r="Y97" i="24"/>
  <c r="M97" i="25" s="1"/>
  <c r="Y120" i="24"/>
  <c r="M120" i="25" s="1"/>
  <c r="Y79" i="24"/>
  <c r="M79" i="25" s="1"/>
  <c r="Y18" i="24"/>
  <c r="M18" i="25" s="1"/>
  <c r="Y41" i="24"/>
  <c r="M41" i="25" s="1"/>
  <c r="Y65" i="24"/>
  <c r="M65" i="25" s="1"/>
  <c r="Y84" i="24"/>
  <c r="M84" i="25" s="1"/>
  <c r="Y107" i="24"/>
  <c r="M107" i="25" s="1"/>
  <c r="Y131" i="24"/>
  <c r="M131" i="25" s="1"/>
  <c r="O5" i="24"/>
  <c r="C5" i="25" s="1"/>
  <c r="O113" i="24"/>
  <c r="C113" i="25" s="1"/>
  <c r="O89" i="24"/>
  <c r="C89" i="25" s="1"/>
  <c r="O65" i="24"/>
  <c r="C65" i="25" s="1"/>
  <c r="O41" i="24"/>
  <c r="C41" i="25" s="1"/>
  <c r="O17" i="24"/>
  <c r="C17" i="25" s="1"/>
  <c r="Y109" i="24"/>
  <c r="M109" i="25" s="1"/>
  <c r="Y42" i="24"/>
  <c r="M42" i="25" s="1"/>
  <c r="F41" i="24"/>
  <c r="F12" i="24" s="1"/>
  <c r="C12" i="24"/>
  <c r="O136" i="24"/>
  <c r="C136" i="25" s="1"/>
  <c r="O112" i="24"/>
  <c r="C112" i="25" s="1"/>
  <c r="O88" i="24"/>
  <c r="C88" i="25" s="1"/>
  <c r="O64" i="24"/>
  <c r="C64" i="25" s="1"/>
  <c r="O40" i="24"/>
  <c r="C40" i="25" s="1"/>
  <c r="O16" i="24"/>
  <c r="C16" i="25" s="1"/>
  <c r="Y106" i="24"/>
  <c r="M106" i="25" s="1"/>
  <c r="Y40" i="24"/>
  <c r="M40" i="25" s="1"/>
  <c r="Y80" i="24"/>
  <c r="M80" i="25" s="1"/>
  <c r="O135" i="24"/>
  <c r="C135" i="25" s="1"/>
  <c r="O111" i="24"/>
  <c r="C111" i="25" s="1"/>
  <c r="O87" i="24"/>
  <c r="C87" i="25" s="1"/>
  <c r="O63" i="24"/>
  <c r="C63" i="25" s="1"/>
  <c r="O39" i="24"/>
  <c r="C39" i="25" s="1"/>
  <c r="Y105" i="24"/>
  <c r="M105" i="25" s="1"/>
  <c r="Y38" i="24"/>
  <c r="M38" i="25" s="1"/>
  <c r="F49" i="24"/>
  <c r="F20" i="24" s="1"/>
  <c r="C20" i="24"/>
  <c r="BS37" i="24"/>
  <c r="O8" i="24"/>
  <c r="C8" i="25" s="1"/>
  <c r="O20" i="24"/>
  <c r="C20" i="25" s="1"/>
  <c r="O32" i="24"/>
  <c r="C32" i="25" s="1"/>
  <c r="O44" i="24"/>
  <c r="C44" i="25" s="1"/>
  <c r="O56" i="24"/>
  <c r="C56" i="25" s="1"/>
  <c r="O68" i="24"/>
  <c r="C68" i="25" s="1"/>
  <c r="O80" i="24"/>
  <c r="C80" i="25" s="1"/>
  <c r="O92" i="24"/>
  <c r="C92" i="25" s="1"/>
  <c r="O104" i="24"/>
  <c r="C104" i="25" s="1"/>
  <c r="O116" i="24"/>
  <c r="C116" i="25" s="1"/>
  <c r="O128" i="24"/>
  <c r="C128" i="25" s="1"/>
  <c r="O10" i="24"/>
  <c r="C10" i="25" s="1"/>
  <c r="O22" i="24"/>
  <c r="C22" i="25" s="1"/>
  <c r="O34" i="24"/>
  <c r="C34" i="25" s="1"/>
  <c r="O46" i="24"/>
  <c r="C46" i="25" s="1"/>
  <c r="O58" i="24"/>
  <c r="C58" i="25" s="1"/>
  <c r="O70" i="24"/>
  <c r="C70" i="25" s="1"/>
  <c r="O82" i="24"/>
  <c r="C82" i="25" s="1"/>
  <c r="O94" i="24"/>
  <c r="C94" i="25" s="1"/>
  <c r="O106" i="24"/>
  <c r="C106" i="25" s="1"/>
  <c r="O118" i="24"/>
  <c r="C118" i="25" s="1"/>
  <c r="O130" i="24"/>
  <c r="C130" i="25" s="1"/>
  <c r="O11" i="24"/>
  <c r="C11" i="25" s="1"/>
  <c r="O23" i="24"/>
  <c r="C23" i="25" s="1"/>
  <c r="O35" i="24"/>
  <c r="C35" i="25" s="1"/>
  <c r="O47" i="24"/>
  <c r="C47" i="25" s="1"/>
  <c r="O59" i="24"/>
  <c r="C59" i="25" s="1"/>
  <c r="O71" i="24"/>
  <c r="C71" i="25" s="1"/>
  <c r="O83" i="24"/>
  <c r="C83" i="25" s="1"/>
  <c r="O95" i="24"/>
  <c r="C95" i="25" s="1"/>
  <c r="O107" i="24"/>
  <c r="C107" i="25" s="1"/>
  <c r="O119" i="24"/>
  <c r="C119" i="25" s="1"/>
  <c r="O131" i="24"/>
  <c r="C131" i="25" s="1"/>
  <c r="O12" i="24"/>
  <c r="C12" i="25" s="1"/>
  <c r="O24" i="24"/>
  <c r="C24" i="25" s="1"/>
  <c r="O36" i="24"/>
  <c r="C36" i="25" s="1"/>
  <c r="O48" i="24"/>
  <c r="C48" i="25" s="1"/>
  <c r="O60" i="24"/>
  <c r="C60" i="25" s="1"/>
  <c r="O72" i="24"/>
  <c r="C72" i="25" s="1"/>
  <c r="O84" i="24"/>
  <c r="C84" i="25" s="1"/>
  <c r="O96" i="24"/>
  <c r="C96" i="25" s="1"/>
  <c r="O108" i="24"/>
  <c r="C108" i="25" s="1"/>
  <c r="O120" i="24"/>
  <c r="C120" i="25" s="1"/>
  <c r="O132" i="24"/>
  <c r="C132" i="25" s="1"/>
  <c r="O13" i="24"/>
  <c r="C13" i="25" s="1"/>
  <c r="O25" i="24"/>
  <c r="C25" i="25" s="1"/>
  <c r="O37" i="24"/>
  <c r="C37" i="25" s="1"/>
  <c r="O49" i="24"/>
  <c r="C49" i="25" s="1"/>
  <c r="O61" i="24"/>
  <c r="C61" i="25" s="1"/>
  <c r="O73" i="24"/>
  <c r="C73" i="25" s="1"/>
  <c r="O85" i="24"/>
  <c r="C85" i="25" s="1"/>
  <c r="O97" i="24"/>
  <c r="C97" i="25" s="1"/>
  <c r="O109" i="24"/>
  <c r="C109" i="25" s="1"/>
  <c r="O121" i="24"/>
  <c r="C121" i="25" s="1"/>
  <c r="O133" i="24"/>
  <c r="C133" i="25" s="1"/>
  <c r="O6" i="24"/>
  <c r="C6" i="25" s="1"/>
  <c r="O18" i="24"/>
  <c r="C18" i="25" s="1"/>
  <c r="O30" i="24"/>
  <c r="C30" i="25" s="1"/>
  <c r="O42" i="24"/>
  <c r="C42" i="25" s="1"/>
  <c r="O54" i="24"/>
  <c r="C54" i="25" s="1"/>
  <c r="O66" i="24"/>
  <c r="C66" i="25" s="1"/>
  <c r="O78" i="24"/>
  <c r="C78" i="25" s="1"/>
  <c r="O90" i="24"/>
  <c r="C90" i="25" s="1"/>
  <c r="O102" i="24"/>
  <c r="C102" i="25" s="1"/>
  <c r="O114" i="24"/>
  <c r="C114" i="25" s="1"/>
  <c r="O126" i="24"/>
  <c r="C126" i="25" s="1"/>
  <c r="O4" i="24"/>
  <c r="C4" i="25" s="1"/>
  <c r="O134" i="24"/>
  <c r="C134" i="25" s="1"/>
  <c r="O110" i="24"/>
  <c r="C110" i="25" s="1"/>
  <c r="O86" i="24"/>
  <c r="C86" i="25" s="1"/>
  <c r="O62" i="24"/>
  <c r="C62" i="25" s="1"/>
  <c r="O38" i="24"/>
  <c r="C38" i="25" s="1"/>
  <c r="O14" i="24"/>
  <c r="C14" i="25" s="1"/>
  <c r="Y104" i="24"/>
  <c r="M104" i="25" s="1"/>
  <c r="Y35" i="24"/>
  <c r="M35" i="25" s="1"/>
  <c r="Y11" i="24"/>
  <c r="M11" i="25" s="1"/>
  <c r="Y88" i="24"/>
  <c r="M88" i="25" s="1"/>
  <c r="F35" i="24"/>
  <c r="F6" i="24" s="1"/>
  <c r="C7" i="24"/>
  <c r="C5" i="24"/>
  <c r="N90" i="24" s="1"/>
  <c r="B90" i="25" s="1"/>
  <c r="C11" i="24"/>
  <c r="H13" i="24" s="1"/>
  <c r="BS5" i="24"/>
  <c r="BS19" i="24"/>
  <c r="F43" i="24"/>
  <c r="F14" i="24" s="1"/>
  <c r="C21" i="24"/>
  <c r="F44" i="24"/>
  <c r="F15" i="24" s="1"/>
  <c r="C10" i="24"/>
  <c r="C19" i="24"/>
  <c r="BW48" i="24"/>
  <c r="BX48" i="24" s="1"/>
  <c r="BW39" i="24"/>
  <c r="BX39" i="24" s="1"/>
  <c r="BW38" i="24"/>
  <c r="BX38" i="24" s="1"/>
  <c r="BW37" i="24"/>
  <c r="BX37" i="24" s="1"/>
  <c r="BW81" i="24"/>
  <c r="BX81" i="24" s="1"/>
  <c r="BW65" i="24"/>
  <c r="BX65" i="24" s="1"/>
  <c r="BW52" i="24"/>
  <c r="BX52" i="24" s="1"/>
  <c r="BW45" i="24"/>
  <c r="BX45" i="24" s="1"/>
  <c r="BW130" i="24"/>
  <c r="BX130" i="24" s="1"/>
  <c r="BW122" i="24"/>
  <c r="BX122" i="24" s="1"/>
  <c r="BW114" i="24"/>
  <c r="BX114" i="24" s="1"/>
  <c r="BW106" i="24"/>
  <c r="BX106" i="24" s="1"/>
  <c r="BW98" i="24"/>
  <c r="BX98" i="24" s="1"/>
  <c r="BW90" i="24"/>
  <c r="BX90" i="24" s="1"/>
  <c r="BW78" i="24"/>
  <c r="BX78" i="24" s="1"/>
  <c r="BW75" i="24"/>
  <c r="BX75" i="24" s="1"/>
  <c r="BW62" i="24"/>
  <c r="BX62" i="24" s="1"/>
  <c r="BW59" i="24"/>
  <c r="BX59" i="24" s="1"/>
  <c r="BW46" i="24"/>
  <c r="BX46" i="24" s="1"/>
  <c r="BW133" i="24"/>
  <c r="BX133" i="24" s="1"/>
  <c r="BW125" i="24"/>
  <c r="BX125" i="24" s="1"/>
  <c r="BW117" i="24"/>
  <c r="BX117" i="24" s="1"/>
  <c r="BW109" i="24"/>
  <c r="BX109" i="24" s="1"/>
  <c r="BW101" i="24"/>
  <c r="BX101" i="24" s="1"/>
  <c r="BW93" i="24"/>
  <c r="BX93" i="24" s="1"/>
  <c r="BW85" i="24"/>
  <c r="BX85" i="24" s="1"/>
  <c r="BW69" i="24"/>
  <c r="BX69" i="24" s="1"/>
  <c r="BW53" i="24"/>
  <c r="BX53" i="24" s="1"/>
  <c r="BW47" i="24"/>
  <c r="BX47" i="24" s="1"/>
  <c r="BW24" i="24"/>
  <c r="BX24" i="24" s="1"/>
  <c r="BW20" i="24"/>
  <c r="BX20" i="24" s="1"/>
  <c r="BW136" i="24"/>
  <c r="BX136" i="24" s="1"/>
  <c r="BW128" i="24"/>
  <c r="BX128" i="24" s="1"/>
  <c r="BW120" i="24"/>
  <c r="BX120" i="24" s="1"/>
  <c r="BW112" i="24"/>
  <c r="BX112" i="24" s="1"/>
  <c r="BW104" i="24"/>
  <c r="BX104" i="24" s="1"/>
  <c r="BW96" i="24"/>
  <c r="BX96" i="24" s="1"/>
  <c r="BW88" i="24"/>
  <c r="BX88" i="24" s="1"/>
  <c r="BW82" i="24"/>
  <c r="BX82" i="24" s="1"/>
  <c r="BW79" i="24"/>
  <c r="BX79" i="24" s="1"/>
  <c r="BW66" i="24"/>
  <c r="BX66" i="24" s="1"/>
  <c r="BW63" i="24"/>
  <c r="BX63" i="24" s="1"/>
  <c r="BW36" i="24"/>
  <c r="BX36" i="24" s="1"/>
  <c r="BW31" i="24"/>
  <c r="BX31" i="24" s="1"/>
  <c r="BW19" i="24"/>
  <c r="BX19" i="24" s="1"/>
  <c r="BW131" i="24"/>
  <c r="BX131" i="24" s="1"/>
  <c r="BW123" i="24"/>
  <c r="BX123" i="24" s="1"/>
  <c r="BW115" i="24"/>
  <c r="BX115" i="24" s="1"/>
  <c r="BW107" i="24"/>
  <c r="BX107" i="24" s="1"/>
  <c r="BW99" i="24"/>
  <c r="BX99" i="24" s="1"/>
  <c r="BW91" i="24"/>
  <c r="BX91" i="24" s="1"/>
  <c r="BW76" i="24"/>
  <c r="BX76" i="24" s="1"/>
  <c r="BW60" i="24"/>
  <c r="BX60" i="24" s="1"/>
  <c r="BW28" i="24"/>
  <c r="BX28" i="24" s="1"/>
  <c r="BW18" i="24"/>
  <c r="BX18" i="24" s="1"/>
  <c r="BW73" i="24"/>
  <c r="BX73" i="24" s="1"/>
  <c r="BW57" i="24"/>
  <c r="BX57" i="24" s="1"/>
  <c r="BW49" i="24"/>
  <c r="BX49" i="24" s="1"/>
  <c r="BW25" i="24"/>
  <c r="BX25" i="24" s="1"/>
  <c r="BW17" i="24"/>
  <c r="BX17" i="24" s="1"/>
  <c r="BW132" i="24"/>
  <c r="BX132" i="24" s="1"/>
  <c r="BW124" i="24"/>
  <c r="BX124" i="24" s="1"/>
  <c r="BW116" i="24"/>
  <c r="BX116" i="24" s="1"/>
  <c r="BW108" i="24"/>
  <c r="BX108" i="24" s="1"/>
  <c r="BW100" i="24"/>
  <c r="BX100" i="24" s="1"/>
  <c r="BW92" i="24"/>
  <c r="BX92" i="24" s="1"/>
  <c r="BW74" i="24"/>
  <c r="BX74" i="24" s="1"/>
  <c r="BW71" i="24"/>
  <c r="BX71" i="24" s="1"/>
  <c r="BW58" i="24"/>
  <c r="BX58" i="24" s="1"/>
  <c r="BW55" i="24"/>
  <c r="BX55" i="24" s="1"/>
  <c r="BW44" i="24"/>
  <c r="BX44" i="24" s="1"/>
  <c r="BW43" i="24"/>
  <c r="BX43" i="24" s="1"/>
  <c r="BW135" i="24"/>
  <c r="BX135" i="24" s="1"/>
  <c r="BW127" i="24"/>
  <c r="BX127" i="24" s="1"/>
  <c r="BW119" i="24"/>
  <c r="BX119" i="24" s="1"/>
  <c r="BW111" i="24"/>
  <c r="BX111" i="24" s="1"/>
  <c r="BW103" i="24"/>
  <c r="BX103" i="24" s="1"/>
  <c r="BW95" i="24"/>
  <c r="BX95" i="24" s="1"/>
  <c r="BW87" i="24"/>
  <c r="BX87" i="24" s="1"/>
  <c r="BW84" i="24"/>
  <c r="BX84" i="24" s="1"/>
  <c r="BW68" i="24"/>
  <c r="BX68" i="24" s="1"/>
  <c r="BW56" i="24"/>
  <c r="BX56" i="24" s="1"/>
  <c r="BW6" i="24"/>
  <c r="BX6" i="24" s="1"/>
  <c r="BW121" i="24"/>
  <c r="BX121" i="24" s="1"/>
  <c r="BW33" i="24"/>
  <c r="BX33" i="24" s="1"/>
  <c r="BW113" i="24"/>
  <c r="BX113" i="24" s="1"/>
  <c r="BW72" i="24"/>
  <c r="BX72" i="24" s="1"/>
  <c r="BW41" i="24"/>
  <c r="BX41" i="24" s="1"/>
  <c r="BW35" i="24"/>
  <c r="BX35" i="24" s="1"/>
  <c r="BW30" i="24"/>
  <c r="BX30" i="24" s="1"/>
  <c r="BW14" i="24"/>
  <c r="BX14" i="24" s="1"/>
  <c r="BW134" i="24"/>
  <c r="BX134" i="24" s="1"/>
  <c r="BW126" i="24"/>
  <c r="BX126" i="24" s="1"/>
  <c r="BW118" i="24"/>
  <c r="BX118" i="24" s="1"/>
  <c r="BW110" i="24"/>
  <c r="BX110" i="24" s="1"/>
  <c r="BW102" i="24"/>
  <c r="BX102" i="24" s="1"/>
  <c r="BW94" i="24"/>
  <c r="BX94" i="24" s="1"/>
  <c r="BW86" i="24"/>
  <c r="BX86" i="24" s="1"/>
  <c r="BW21" i="24"/>
  <c r="BX21" i="24" s="1"/>
  <c r="BW51" i="24"/>
  <c r="BX51" i="24" s="1"/>
  <c r="BW40" i="24"/>
  <c r="BX40" i="24" s="1"/>
  <c r="BW8" i="24"/>
  <c r="BX8" i="24" s="1"/>
  <c r="BW129" i="24"/>
  <c r="BX129" i="24" s="1"/>
  <c r="BW97" i="24"/>
  <c r="BX97" i="24" s="1"/>
  <c r="BW34" i="24"/>
  <c r="BX34" i="24" s="1"/>
  <c r="BW67" i="24"/>
  <c r="BX67" i="24" s="1"/>
  <c r="BW64" i="24"/>
  <c r="BX64" i="24" s="1"/>
  <c r="BW54" i="24"/>
  <c r="BX54" i="24" s="1"/>
  <c r="BW15" i="24"/>
  <c r="BX15" i="24" s="1"/>
  <c r="BW7" i="24"/>
  <c r="BX7" i="24" s="1"/>
  <c r="BW105" i="24"/>
  <c r="BX105" i="24" s="1"/>
  <c r="BW70" i="24"/>
  <c r="BX70" i="24" s="1"/>
  <c r="BW42" i="24"/>
  <c r="BX42" i="24" s="1"/>
  <c r="BW32" i="24"/>
  <c r="BX32" i="24" s="1"/>
  <c r="BW61" i="24"/>
  <c r="BX61" i="24" s="1"/>
  <c r="BW27" i="24"/>
  <c r="BX27" i="24" s="1"/>
  <c r="BW89" i="24"/>
  <c r="BX89" i="24" s="1"/>
  <c r="BW77" i="24"/>
  <c r="BX77" i="24" s="1"/>
  <c r="BW9" i="24"/>
  <c r="BX9" i="24" s="1"/>
  <c r="BW4" i="24"/>
  <c r="BW80" i="24"/>
  <c r="BX80" i="24" s="1"/>
  <c r="BW29" i="24"/>
  <c r="BX29" i="24" s="1"/>
  <c r="BW16" i="24"/>
  <c r="BX16" i="24" s="1"/>
  <c r="BW10" i="24"/>
  <c r="BX10" i="24" s="1"/>
  <c r="BW5" i="24"/>
  <c r="BX5" i="24" s="1"/>
  <c r="BW23" i="24"/>
  <c r="BX23" i="24" s="1"/>
  <c r="BW13" i="24"/>
  <c r="BX13" i="24" s="1"/>
  <c r="BW26" i="24"/>
  <c r="BX26" i="24" s="1"/>
  <c r="BW11" i="24"/>
  <c r="BX11" i="24" s="1"/>
  <c r="BW83" i="24"/>
  <c r="BX83" i="24" s="1"/>
  <c r="BW22" i="24"/>
  <c r="BX22" i="24" s="1"/>
  <c r="BW12" i="24"/>
  <c r="BX12" i="24" s="1"/>
  <c r="BW50" i="24"/>
  <c r="BX50" i="24" s="1"/>
  <c r="BS4" i="24"/>
  <c r="BS6" i="24"/>
  <c r="BS26" i="24"/>
  <c r="BS76" i="24"/>
  <c r="BS7" i="24"/>
  <c r="BS31" i="24"/>
  <c r="BS8" i="24"/>
  <c r="C13" i="24"/>
  <c r="C14" i="24"/>
  <c r="BS29" i="24"/>
  <c r="BS36" i="24"/>
  <c r="BS60" i="24"/>
  <c r="BS63" i="24"/>
  <c r="BS66" i="24"/>
  <c r="BS96" i="24"/>
  <c r="BS15" i="24"/>
  <c r="BS24" i="24"/>
  <c r="BS133" i="24"/>
  <c r="BS129" i="24"/>
  <c r="BS125" i="24"/>
  <c r="BS121" i="24"/>
  <c r="BS117" i="24"/>
  <c r="BS113" i="24"/>
  <c r="BS109" i="24"/>
  <c r="BS105" i="24"/>
  <c r="BS101" i="24"/>
  <c r="BS97" i="24"/>
  <c r="BS93" i="24"/>
  <c r="BS89" i="24"/>
  <c r="BS85" i="24"/>
  <c r="BS81" i="24"/>
  <c r="BS77" i="24"/>
  <c r="BS73" i="24"/>
  <c r="BS69" i="24"/>
  <c r="BS65" i="24"/>
  <c r="BS61" i="24"/>
  <c r="BS57" i="24"/>
  <c r="BS53" i="24"/>
  <c r="BS80" i="24"/>
  <c r="BS64" i="24"/>
  <c r="BS50" i="24"/>
  <c r="BS42" i="24"/>
  <c r="BS41" i="24"/>
  <c r="BS74" i="24"/>
  <c r="BS58" i="24"/>
  <c r="BS51" i="24"/>
  <c r="BS44" i="24"/>
  <c r="BS43" i="24"/>
  <c r="BS132" i="24"/>
  <c r="BS124" i="24"/>
  <c r="BS116" i="24"/>
  <c r="BS108" i="24"/>
  <c r="BS100" i="24"/>
  <c r="BS92" i="24"/>
  <c r="BS135" i="24"/>
  <c r="BS127" i="24"/>
  <c r="BS119" i="24"/>
  <c r="BS111" i="24"/>
  <c r="BS103" i="24"/>
  <c r="BS95" i="24"/>
  <c r="BS87" i="24"/>
  <c r="BS84" i="24"/>
  <c r="BS68" i="24"/>
  <c r="BS45" i="24"/>
  <c r="BS33" i="24"/>
  <c r="BS12" i="24"/>
  <c r="BS130" i="24"/>
  <c r="BS122" i="24"/>
  <c r="BS114" i="24"/>
  <c r="BS106" i="24"/>
  <c r="BS98" i="24"/>
  <c r="BS90" i="24"/>
  <c r="BS78" i="24"/>
  <c r="BS62" i="24"/>
  <c r="BS52" i="24"/>
  <c r="BS46" i="24"/>
  <c r="BS30" i="24"/>
  <c r="BS23" i="24"/>
  <c r="BS11" i="24"/>
  <c r="BS75" i="24"/>
  <c r="BS59" i="24"/>
  <c r="BS35" i="24"/>
  <c r="BS34" i="24"/>
  <c r="BS27" i="24"/>
  <c r="BS72" i="24"/>
  <c r="BS56" i="24"/>
  <c r="BS47" i="24"/>
  <c r="BS22" i="24"/>
  <c r="BS21" i="24"/>
  <c r="BS9" i="24"/>
  <c r="BS134" i="24"/>
  <c r="BS126" i="24"/>
  <c r="BS118" i="24"/>
  <c r="BS110" i="24"/>
  <c r="BS102" i="24"/>
  <c r="BS94" i="24"/>
  <c r="BS86" i="24"/>
  <c r="BS70" i="24"/>
  <c r="BS54" i="24"/>
  <c r="BS49" i="24"/>
  <c r="BS38" i="24"/>
  <c r="BS25" i="24"/>
  <c r="BS17" i="24"/>
  <c r="BS83" i="24"/>
  <c r="BS67" i="24"/>
  <c r="BS40" i="24"/>
  <c r="BS39" i="24"/>
  <c r="BS16" i="24"/>
  <c r="BS32" i="24"/>
  <c r="D23" i="24"/>
  <c r="F45" i="24"/>
  <c r="F16" i="24" s="1"/>
  <c r="BS71" i="24"/>
  <c r="C8" i="24"/>
  <c r="BS14" i="24"/>
  <c r="BS18" i="24"/>
  <c r="BS13" i="24"/>
  <c r="BS55" i="24"/>
  <c r="BS82" i="24"/>
  <c r="BS28" i="24"/>
  <c r="BS20" i="24"/>
  <c r="BS79" i="24"/>
  <c r="BS91" i="24"/>
  <c r="BS99" i="24"/>
  <c r="BS107" i="24"/>
  <c r="BS115" i="24"/>
  <c r="BS123" i="24"/>
  <c r="BS131" i="24"/>
  <c r="BS10" i="24"/>
  <c r="BS48" i="24"/>
  <c r="BS88" i="24"/>
  <c r="BS104" i="24"/>
  <c r="BS112" i="24"/>
  <c r="BS120" i="24"/>
  <c r="BS128" i="24"/>
  <c r="BS136" i="24"/>
  <c r="C15" i="24"/>
  <c r="BV4" i="24" l="1"/>
  <c r="H9" i="24"/>
  <c r="H16" i="24" s="1"/>
  <c r="H18" i="24" s="1"/>
  <c r="H21" i="24" s="1"/>
  <c r="AL38" i="24"/>
  <c r="BE38" i="24" s="1"/>
  <c r="AS38" i="25" s="1"/>
  <c r="G18" i="23"/>
  <c r="K28" i="36"/>
  <c r="K18" i="36"/>
  <c r="K24" i="36"/>
  <c r="K16" i="36"/>
  <c r="G31" i="23"/>
  <c r="K17" i="36"/>
  <c r="K32" i="36"/>
  <c r="K26" i="36"/>
  <c r="G21" i="23"/>
  <c r="K21" i="36"/>
  <c r="K19" i="36"/>
  <c r="G20" i="23"/>
  <c r="K27" i="36"/>
  <c r="AL50" i="24"/>
  <c r="BE50" i="24" s="1"/>
  <c r="AS50" i="25" s="1"/>
  <c r="M33" i="36"/>
  <c r="O33" i="36" s="1"/>
  <c r="AL111" i="24"/>
  <c r="Z111" i="25" s="1"/>
  <c r="AL59" i="24"/>
  <c r="Z59" i="25" s="1"/>
  <c r="AL116" i="24"/>
  <c r="Z116" i="25" s="1"/>
  <c r="AL33" i="24"/>
  <c r="Z33" i="25" s="1"/>
  <c r="AL56" i="24"/>
  <c r="Z56" i="25" s="1"/>
  <c r="AL62" i="24"/>
  <c r="Z62" i="25" s="1"/>
  <c r="AL106" i="24"/>
  <c r="BE106" i="24" s="1"/>
  <c r="AS106" i="25" s="1"/>
  <c r="AL81" i="24"/>
  <c r="Z81" i="25" s="1"/>
  <c r="AL58" i="24"/>
  <c r="Z58" i="25" s="1"/>
  <c r="AL98" i="24"/>
  <c r="Z98" i="25" s="1"/>
  <c r="AL66" i="24"/>
  <c r="Z66" i="25" s="1"/>
  <c r="AL131" i="24"/>
  <c r="Z131" i="25" s="1"/>
  <c r="AL119" i="24"/>
  <c r="Z119" i="25" s="1"/>
  <c r="AL107" i="24"/>
  <c r="Z107" i="25" s="1"/>
  <c r="AE30" i="24"/>
  <c r="S30" i="25" s="1"/>
  <c r="AE82" i="24"/>
  <c r="S82" i="25" s="1"/>
  <c r="AL109" i="24"/>
  <c r="BE109" i="24" s="1"/>
  <c r="AS109" i="25" s="1"/>
  <c r="AL97" i="24"/>
  <c r="Z97" i="25" s="1"/>
  <c r="AL92" i="24"/>
  <c r="BE92" i="24" s="1"/>
  <c r="AS92" i="25" s="1"/>
  <c r="Z7" i="24"/>
  <c r="N7" i="25" s="1"/>
  <c r="AL12" i="24"/>
  <c r="Z12" i="25" s="1"/>
  <c r="AL94" i="24"/>
  <c r="Z94" i="25" s="1"/>
  <c r="AL80" i="24"/>
  <c r="BE80" i="24" s="1"/>
  <c r="AS80" i="25" s="1"/>
  <c r="AL28" i="24"/>
  <c r="BE28" i="24" s="1"/>
  <c r="AS28" i="25" s="1"/>
  <c r="AL78" i="24"/>
  <c r="Z78" i="25" s="1"/>
  <c r="AM71" i="24"/>
  <c r="BF71" i="24" s="1"/>
  <c r="AT71" i="25" s="1"/>
  <c r="AL76" i="24"/>
  <c r="Z76" i="25" s="1"/>
  <c r="AL96" i="24"/>
  <c r="Z96" i="25" s="1"/>
  <c r="AL130" i="24"/>
  <c r="Z130" i="25" s="1"/>
  <c r="AL87" i="24"/>
  <c r="Z87" i="25" s="1"/>
  <c r="AL64" i="24"/>
  <c r="BE64" i="24" s="1"/>
  <c r="AS64" i="25" s="1"/>
  <c r="AL128" i="24"/>
  <c r="Z128" i="25" s="1"/>
  <c r="AL123" i="24"/>
  <c r="Z123" i="25" s="1"/>
  <c r="AL68" i="24"/>
  <c r="Z68" i="25" s="1"/>
  <c r="AL48" i="24"/>
  <c r="Z48" i="25" s="1"/>
  <c r="AE99" i="24"/>
  <c r="S99" i="25" s="1"/>
  <c r="AL13" i="24"/>
  <c r="Z13" i="25" s="1"/>
  <c r="AL79" i="24"/>
  <c r="Z79" i="25" s="1"/>
  <c r="AL104" i="24"/>
  <c r="BE104" i="24" s="1"/>
  <c r="AS104" i="25" s="1"/>
  <c r="AL61" i="24"/>
  <c r="Z61" i="25" s="1"/>
  <c r="AL103" i="24"/>
  <c r="Z103" i="25" s="1"/>
  <c r="AL91" i="24"/>
  <c r="BE91" i="24" s="1"/>
  <c r="AS91" i="25" s="1"/>
  <c r="AL85" i="24"/>
  <c r="Z85" i="25" s="1"/>
  <c r="AL47" i="24"/>
  <c r="Z47" i="25" s="1"/>
  <c r="AM131" i="24"/>
  <c r="AA131" i="25" s="1"/>
  <c r="N132" i="24"/>
  <c r="B132" i="25" s="1"/>
  <c r="AM21" i="24"/>
  <c r="BF21" i="24" s="1"/>
  <c r="AT21" i="25" s="1"/>
  <c r="N4" i="24"/>
  <c r="B4" i="25" s="1"/>
  <c r="AM54" i="24"/>
  <c r="BF54" i="24" s="1"/>
  <c r="AT54" i="25" s="1"/>
  <c r="AM38" i="24"/>
  <c r="AA38" i="25" s="1"/>
  <c r="AM80" i="24"/>
  <c r="AA80" i="25" s="1"/>
  <c r="AM6" i="24"/>
  <c r="AA6" i="25" s="1"/>
  <c r="AM135" i="24"/>
  <c r="AA135" i="25" s="1"/>
  <c r="AM123" i="24"/>
  <c r="BF123" i="24" s="1"/>
  <c r="AT123" i="25" s="1"/>
  <c r="N106" i="24"/>
  <c r="B106" i="25" s="1"/>
  <c r="AM119" i="24"/>
  <c r="AA119" i="25" s="1"/>
  <c r="N52" i="24"/>
  <c r="B52" i="25" s="1"/>
  <c r="AM11" i="24"/>
  <c r="AA11" i="25" s="1"/>
  <c r="AM92" i="24"/>
  <c r="AA92" i="25" s="1"/>
  <c r="I32" i="23"/>
  <c r="K32" i="23" s="1"/>
  <c r="C16" i="23"/>
  <c r="Z23" i="24"/>
  <c r="N23" i="25" s="1"/>
  <c r="Z21" i="24"/>
  <c r="N21" i="25" s="1"/>
  <c r="Z88" i="24"/>
  <c r="N88" i="25" s="1"/>
  <c r="G17" i="23"/>
  <c r="N61" i="24"/>
  <c r="B61" i="25" s="1"/>
  <c r="N39" i="24"/>
  <c r="B39" i="25" s="1"/>
  <c r="Z102" i="24"/>
  <c r="N102" i="25" s="1"/>
  <c r="N97" i="24"/>
  <c r="B97" i="25" s="1"/>
  <c r="Z119" i="24"/>
  <c r="N119" i="25" s="1"/>
  <c r="C26" i="23"/>
  <c r="Z69" i="24"/>
  <c r="N69" i="25" s="1"/>
  <c r="Z46" i="24"/>
  <c r="N46" i="25" s="1"/>
  <c r="Z37" i="24"/>
  <c r="N37" i="25" s="1"/>
  <c r="Z78" i="24"/>
  <c r="N78" i="25" s="1"/>
  <c r="Z91" i="24"/>
  <c r="N91" i="25" s="1"/>
  <c r="Z14" i="24"/>
  <c r="N14" i="25" s="1"/>
  <c r="Z58" i="24"/>
  <c r="N58" i="25" s="1"/>
  <c r="Z83" i="24"/>
  <c r="N83" i="25" s="1"/>
  <c r="Z120" i="24"/>
  <c r="N120" i="25" s="1"/>
  <c r="Z133" i="24"/>
  <c r="N133" i="25" s="1"/>
  <c r="Z101" i="24"/>
  <c r="N101" i="25" s="1"/>
  <c r="N130" i="24"/>
  <c r="B130" i="25" s="1"/>
  <c r="Z81" i="24"/>
  <c r="N81" i="25" s="1"/>
  <c r="Z29" i="24"/>
  <c r="N29" i="25" s="1"/>
  <c r="BV43" i="24"/>
  <c r="Z86" i="24"/>
  <c r="N86" i="25" s="1"/>
  <c r="Z74" i="24"/>
  <c r="N74" i="25" s="1"/>
  <c r="Z135" i="24"/>
  <c r="N135" i="25" s="1"/>
  <c r="G15" i="23"/>
  <c r="H15" i="23" s="1"/>
  <c r="G16" i="23"/>
  <c r="Z116" i="24"/>
  <c r="N116" i="25" s="1"/>
  <c r="Z26" i="24"/>
  <c r="N26" i="25" s="1"/>
  <c r="Z71" i="24"/>
  <c r="N71" i="25" s="1"/>
  <c r="Z93" i="24"/>
  <c r="N93" i="25" s="1"/>
  <c r="Z125" i="24"/>
  <c r="N125" i="25" s="1"/>
  <c r="Z107" i="24"/>
  <c r="N107" i="25" s="1"/>
  <c r="Z84" i="24"/>
  <c r="N84" i="25" s="1"/>
  <c r="Z60" i="24"/>
  <c r="N60" i="25" s="1"/>
  <c r="Z89" i="24"/>
  <c r="N89" i="25" s="1"/>
  <c r="Z50" i="24"/>
  <c r="N50" i="25" s="1"/>
  <c r="Z54" i="24"/>
  <c r="N54" i="25" s="1"/>
  <c r="Z73" i="24"/>
  <c r="N73" i="25" s="1"/>
  <c r="Z124" i="24"/>
  <c r="N124" i="25" s="1"/>
  <c r="Z115" i="24"/>
  <c r="N115" i="25" s="1"/>
  <c r="Z131" i="24"/>
  <c r="N131" i="25" s="1"/>
  <c r="Z6" i="24"/>
  <c r="N6" i="25" s="1"/>
  <c r="Z43" i="24"/>
  <c r="N43" i="25" s="1"/>
  <c r="Z28" i="24"/>
  <c r="N28" i="25" s="1"/>
  <c r="N77" i="24"/>
  <c r="B77" i="25" s="1"/>
  <c r="N23" i="24"/>
  <c r="B23" i="25" s="1"/>
  <c r="Z114" i="24"/>
  <c r="N114" i="25" s="1"/>
  <c r="Z103" i="24"/>
  <c r="N103" i="25" s="1"/>
  <c r="Z127" i="24"/>
  <c r="N127" i="25" s="1"/>
  <c r="Z10" i="24"/>
  <c r="N10" i="25" s="1"/>
  <c r="Z16" i="24"/>
  <c r="N16" i="25" s="1"/>
  <c r="N124" i="24"/>
  <c r="B124" i="25" s="1"/>
  <c r="Z32" i="24"/>
  <c r="N32" i="25" s="1"/>
  <c r="Z48" i="24"/>
  <c r="N48" i="25" s="1"/>
  <c r="Z13" i="24"/>
  <c r="N13" i="25" s="1"/>
  <c r="Z42" i="24"/>
  <c r="N42" i="25" s="1"/>
  <c r="Z123" i="24"/>
  <c r="N123" i="25" s="1"/>
  <c r="Z85" i="24"/>
  <c r="N85" i="25" s="1"/>
  <c r="Z20" i="24"/>
  <c r="N20" i="25" s="1"/>
  <c r="Z126" i="24"/>
  <c r="N126" i="25" s="1"/>
  <c r="Z9" i="24"/>
  <c r="N9" i="25" s="1"/>
  <c r="Z111" i="24"/>
  <c r="N111" i="25" s="1"/>
  <c r="Z34" i="24"/>
  <c r="N34" i="25" s="1"/>
  <c r="Z33" i="24"/>
  <c r="N33" i="25" s="1"/>
  <c r="Z98" i="24"/>
  <c r="N98" i="25" s="1"/>
  <c r="Z108" i="24"/>
  <c r="N108" i="25" s="1"/>
  <c r="Z4" i="24"/>
  <c r="N4" i="25" s="1"/>
  <c r="Z59" i="24"/>
  <c r="N59" i="25" s="1"/>
  <c r="Z129" i="24"/>
  <c r="N129" i="25" s="1"/>
  <c r="Z31" i="24"/>
  <c r="N31" i="25" s="1"/>
  <c r="Z25" i="24"/>
  <c r="N25" i="25" s="1"/>
  <c r="Z100" i="24"/>
  <c r="N100" i="25" s="1"/>
  <c r="N128" i="24"/>
  <c r="B128" i="25" s="1"/>
  <c r="Z56" i="24"/>
  <c r="N56" i="25" s="1"/>
  <c r="Z130" i="24"/>
  <c r="N130" i="25" s="1"/>
  <c r="Z36" i="24"/>
  <c r="N36" i="25" s="1"/>
  <c r="Z106" i="24"/>
  <c r="N106" i="25" s="1"/>
  <c r="Z113" i="24"/>
  <c r="N113" i="25" s="1"/>
  <c r="Z15" i="24"/>
  <c r="N15" i="25" s="1"/>
  <c r="AI91" i="25"/>
  <c r="BN91" i="24"/>
  <c r="BB91" i="25" s="1"/>
  <c r="AI110" i="25"/>
  <c r="BN110" i="24"/>
  <c r="BB110" i="25" s="1"/>
  <c r="AI44" i="25"/>
  <c r="BN44" i="24"/>
  <c r="BB44" i="25" s="1"/>
  <c r="AH126" i="25"/>
  <c r="BM126" i="24"/>
  <c r="BA126" i="25" s="1"/>
  <c r="AH117" i="25"/>
  <c r="BM117" i="24"/>
  <c r="BA117" i="25" s="1"/>
  <c r="AG120" i="25"/>
  <c r="BL120" i="24"/>
  <c r="AZ120" i="25" s="1"/>
  <c r="AG82" i="25"/>
  <c r="BL82" i="24"/>
  <c r="AZ82" i="25" s="1"/>
  <c r="AG56" i="25"/>
  <c r="BL56" i="24"/>
  <c r="AZ56" i="25" s="1"/>
  <c r="AK77" i="25"/>
  <c r="BP77" i="24"/>
  <c r="BD77" i="25" s="1"/>
  <c r="AK109" i="25"/>
  <c r="BP109" i="24"/>
  <c r="BD109" i="25" s="1"/>
  <c r="AK35" i="25"/>
  <c r="BP35" i="24"/>
  <c r="BD35" i="25" s="1"/>
  <c r="AI98" i="25"/>
  <c r="BN98" i="24"/>
  <c r="BB98" i="25" s="1"/>
  <c r="W95" i="25"/>
  <c r="BB95" i="24"/>
  <c r="AP95" i="25" s="1"/>
  <c r="W100" i="25"/>
  <c r="BB100" i="24"/>
  <c r="AP100" i="25" s="1"/>
  <c r="AC64" i="25"/>
  <c r="BH64" i="24"/>
  <c r="AV64" i="25" s="1"/>
  <c r="AC41" i="25"/>
  <c r="BH41" i="24"/>
  <c r="AV41" i="25" s="1"/>
  <c r="AC5" i="25"/>
  <c r="BH5" i="24"/>
  <c r="AV5" i="25" s="1"/>
  <c r="AC22" i="25"/>
  <c r="BH22" i="24"/>
  <c r="AV22" i="25" s="1"/>
  <c r="X118" i="25"/>
  <c r="BC118" i="24"/>
  <c r="AQ118" i="25" s="1"/>
  <c r="X131" i="25"/>
  <c r="BC131" i="24"/>
  <c r="AQ131" i="25" s="1"/>
  <c r="X28" i="25"/>
  <c r="BC28" i="24"/>
  <c r="AQ28" i="25" s="1"/>
  <c r="W122" i="25"/>
  <c r="BB122" i="24"/>
  <c r="AP122" i="25" s="1"/>
  <c r="W55" i="25"/>
  <c r="BB55" i="24"/>
  <c r="AP55" i="25" s="1"/>
  <c r="AI32" i="25"/>
  <c r="BN32" i="24"/>
  <c r="BB32" i="25" s="1"/>
  <c r="AG63" i="25"/>
  <c r="BL63" i="24"/>
  <c r="AZ63" i="25" s="1"/>
  <c r="AK21" i="25"/>
  <c r="BP21" i="24"/>
  <c r="BD21" i="25" s="1"/>
  <c r="AG15" i="25"/>
  <c r="BL15" i="24"/>
  <c r="AZ15" i="25" s="1"/>
  <c r="AC93" i="25"/>
  <c r="BH93" i="24"/>
  <c r="AV93" i="25" s="1"/>
  <c r="X48" i="25"/>
  <c r="BC48" i="24"/>
  <c r="AQ48" i="25" s="1"/>
  <c r="W20" i="25"/>
  <c r="BB20" i="24"/>
  <c r="AP20" i="25" s="1"/>
  <c r="AI127" i="25"/>
  <c r="BN127" i="24"/>
  <c r="BB127" i="25" s="1"/>
  <c r="AI20" i="25"/>
  <c r="BN20" i="24"/>
  <c r="BB20" i="25" s="1"/>
  <c r="AH41" i="25"/>
  <c r="BM41" i="24"/>
  <c r="BA41" i="25" s="1"/>
  <c r="AG10" i="25"/>
  <c r="BL10" i="24"/>
  <c r="AZ10" i="25" s="1"/>
  <c r="AK133" i="25"/>
  <c r="BP133" i="24"/>
  <c r="BD133" i="25" s="1"/>
  <c r="AK38" i="25"/>
  <c r="BP38" i="24"/>
  <c r="BD38" i="25" s="1"/>
  <c r="AC52" i="25"/>
  <c r="BH52" i="24"/>
  <c r="AV52" i="25" s="1"/>
  <c r="AC107" i="25"/>
  <c r="BH107" i="24"/>
  <c r="AV107" i="25" s="1"/>
  <c r="AC126" i="25"/>
  <c r="BH126" i="24"/>
  <c r="AV126" i="25" s="1"/>
  <c r="X127" i="25"/>
  <c r="BC127" i="24"/>
  <c r="AQ127" i="25" s="1"/>
  <c r="X31" i="25"/>
  <c r="BC31" i="24"/>
  <c r="AQ31" i="25" s="1"/>
  <c r="X34" i="25"/>
  <c r="BC34" i="24"/>
  <c r="AQ34" i="25" s="1"/>
  <c r="W85" i="25"/>
  <c r="BB85" i="24"/>
  <c r="AP85" i="25" s="1"/>
  <c r="N136" i="24"/>
  <c r="B136" i="25" s="1"/>
  <c r="AI34" i="25"/>
  <c r="BN34" i="24"/>
  <c r="BB34" i="25" s="1"/>
  <c r="AG107" i="25"/>
  <c r="BL107" i="24"/>
  <c r="AZ107" i="25" s="1"/>
  <c r="W47" i="25"/>
  <c r="BB47" i="24"/>
  <c r="AP47" i="25" s="1"/>
  <c r="N99" i="24"/>
  <c r="B99" i="25" s="1"/>
  <c r="N55" i="24"/>
  <c r="B55" i="25" s="1"/>
  <c r="N76" i="24"/>
  <c r="B76" i="25" s="1"/>
  <c r="N32" i="24"/>
  <c r="B32" i="25" s="1"/>
  <c r="AG99" i="25"/>
  <c r="BL99" i="24"/>
  <c r="AZ99" i="25" s="1"/>
  <c r="AI87" i="25"/>
  <c r="BN87" i="24"/>
  <c r="BB87" i="25" s="1"/>
  <c r="AI103" i="25"/>
  <c r="BN103" i="24"/>
  <c r="BB103" i="25" s="1"/>
  <c r="AI26" i="25"/>
  <c r="BN26" i="24"/>
  <c r="BB26" i="25" s="1"/>
  <c r="AI18" i="25"/>
  <c r="BN18" i="24"/>
  <c r="BB18" i="25" s="1"/>
  <c r="AI88" i="25"/>
  <c r="BN88" i="24"/>
  <c r="BB88" i="25" s="1"/>
  <c r="AI134" i="25"/>
  <c r="BN134" i="24"/>
  <c r="BB134" i="25" s="1"/>
  <c r="AI85" i="25"/>
  <c r="BN85" i="24"/>
  <c r="BB85" i="25" s="1"/>
  <c r="AI15" i="25"/>
  <c r="BN15" i="24"/>
  <c r="BB15" i="25" s="1"/>
  <c r="AI94" i="25"/>
  <c r="BN94" i="24"/>
  <c r="BB94" i="25" s="1"/>
  <c r="AI81" i="25"/>
  <c r="BN81" i="24"/>
  <c r="BB81" i="25" s="1"/>
  <c r="AI68" i="25"/>
  <c r="BN68" i="24"/>
  <c r="BB68" i="25" s="1"/>
  <c r="AH114" i="25"/>
  <c r="BM114" i="24"/>
  <c r="BA114" i="25" s="1"/>
  <c r="AH35" i="25"/>
  <c r="BM35" i="24"/>
  <c r="BA35" i="25" s="1"/>
  <c r="AH17" i="25"/>
  <c r="BM17" i="24"/>
  <c r="BA17" i="25" s="1"/>
  <c r="AH95" i="25"/>
  <c r="BM95" i="24"/>
  <c r="BA95" i="25" s="1"/>
  <c r="AH86" i="25"/>
  <c r="BM86" i="24"/>
  <c r="BA86" i="25" s="1"/>
  <c r="AH34" i="25"/>
  <c r="BM34" i="24"/>
  <c r="BA34" i="25" s="1"/>
  <c r="AH107" i="25"/>
  <c r="BM107" i="24"/>
  <c r="BA107" i="25" s="1"/>
  <c r="AH10" i="25"/>
  <c r="BM10" i="24"/>
  <c r="BA10" i="25" s="1"/>
  <c r="AH128" i="25"/>
  <c r="BM128" i="24"/>
  <c r="BA128" i="25" s="1"/>
  <c r="AH115" i="25"/>
  <c r="BM115" i="24"/>
  <c r="BA115" i="25" s="1"/>
  <c r="W118" i="25"/>
  <c r="BB118" i="24"/>
  <c r="AP118" i="25" s="1"/>
  <c r="AG87" i="25"/>
  <c r="BL87" i="24"/>
  <c r="AZ87" i="25" s="1"/>
  <c r="AG88" i="25"/>
  <c r="BL88" i="24"/>
  <c r="AZ88" i="25" s="1"/>
  <c r="AG117" i="25"/>
  <c r="BL117" i="24"/>
  <c r="AZ117" i="25" s="1"/>
  <c r="AG106" i="25"/>
  <c r="BL106" i="24"/>
  <c r="AZ106" i="25" s="1"/>
  <c r="AG112" i="25"/>
  <c r="BL112" i="24"/>
  <c r="AZ112" i="25" s="1"/>
  <c r="AG45" i="25"/>
  <c r="BL45" i="24"/>
  <c r="AZ45" i="25" s="1"/>
  <c r="AG133" i="25"/>
  <c r="BL133" i="24"/>
  <c r="AZ133" i="25" s="1"/>
  <c r="AG80" i="25"/>
  <c r="BL80" i="24"/>
  <c r="AZ80" i="25" s="1"/>
  <c r="AG67" i="25"/>
  <c r="BL67" i="24"/>
  <c r="AZ67" i="25" s="1"/>
  <c r="AG54" i="25"/>
  <c r="BL54" i="24"/>
  <c r="AZ54" i="25" s="1"/>
  <c r="AK64" i="25"/>
  <c r="BP64" i="24"/>
  <c r="BD64" i="25" s="1"/>
  <c r="AK37" i="25"/>
  <c r="BP37" i="24"/>
  <c r="BD37" i="25" s="1"/>
  <c r="AK124" i="25"/>
  <c r="BP124" i="24"/>
  <c r="BD124" i="25" s="1"/>
  <c r="AK115" i="25"/>
  <c r="BP115" i="24"/>
  <c r="BD115" i="25" s="1"/>
  <c r="AK6" i="25"/>
  <c r="BP6" i="24"/>
  <c r="BD6" i="25" s="1"/>
  <c r="AK40" i="25"/>
  <c r="BP40" i="24"/>
  <c r="BD40" i="25" s="1"/>
  <c r="AK86" i="25"/>
  <c r="BP86" i="24"/>
  <c r="BD86" i="25" s="1"/>
  <c r="AK72" i="25"/>
  <c r="BP72" i="24"/>
  <c r="BD72" i="25" s="1"/>
  <c r="AK59" i="25"/>
  <c r="BP59" i="24"/>
  <c r="BD59" i="25" s="1"/>
  <c r="AK46" i="25"/>
  <c r="BP46" i="24"/>
  <c r="BD46" i="25" s="1"/>
  <c r="AK32" i="25"/>
  <c r="BP32" i="24"/>
  <c r="BD32" i="25" s="1"/>
  <c r="AH6" i="25"/>
  <c r="BM6" i="24"/>
  <c r="BA6" i="25" s="1"/>
  <c r="W103" i="25"/>
  <c r="BB103" i="24"/>
  <c r="AP103" i="25" s="1"/>
  <c r="W49" i="25"/>
  <c r="BB49" i="24"/>
  <c r="AP49" i="25" s="1"/>
  <c r="W123" i="25"/>
  <c r="BB123" i="24"/>
  <c r="AP123" i="25" s="1"/>
  <c r="W73" i="25"/>
  <c r="BB73" i="24"/>
  <c r="AP73" i="25" s="1"/>
  <c r="W5" i="25"/>
  <c r="BB5" i="24"/>
  <c r="AP5" i="25" s="1"/>
  <c r="W124" i="25"/>
  <c r="BB124" i="24"/>
  <c r="AP124" i="25" s="1"/>
  <c r="AC116" i="25"/>
  <c r="BH116" i="24"/>
  <c r="AV116" i="25" s="1"/>
  <c r="AC53" i="25"/>
  <c r="BH53" i="24"/>
  <c r="AV53" i="25" s="1"/>
  <c r="AC104" i="25"/>
  <c r="BH104" i="24"/>
  <c r="AV104" i="25" s="1"/>
  <c r="AC39" i="25"/>
  <c r="BH39" i="24"/>
  <c r="AV39" i="25" s="1"/>
  <c r="AC13" i="25"/>
  <c r="BH13" i="24"/>
  <c r="AV13" i="25" s="1"/>
  <c r="AC49" i="25"/>
  <c r="BH49" i="24"/>
  <c r="AV49" i="25" s="1"/>
  <c r="AC92" i="25"/>
  <c r="BH92" i="24"/>
  <c r="AV92" i="25" s="1"/>
  <c r="AC61" i="25"/>
  <c r="BH61" i="24"/>
  <c r="AV61" i="25" s="1"/>
  <c r="AC16" i="25"/>
  <c r="BH16" i="24"/>
  <c r="AV16" i="25" s="1"/>
  <c r="AC46" i="25"/>
  <c r="BH46" i="24"/>
  <c r="AV46" i="25" s="1"/>
  <c r="AC30" i="25"/>
  <c r="BH30" i="24"/>
  <c r="AV30" i="25" s="1"/>
  <c r="X119" i="25"/>
  <c r="BC119" i="24"/>
  <c r="AQ119" i="25" s="1"/>
  <c r="X121" i="25"/>
  <c r="BC121" i="24"/>
  <c r="AQ121" i="25" s="1"/>
  <c r="X32" i="25"/>
  <c r="BC32" i="24"/>
  <c r="AQ32" i="25" s="1"/>
  <c r="X103" i="25"/>
  <c r="BC103" i="24"/>
  <c r="AQ103" i="25" s="1"/>
  <c r="X24" i="25"/>
  <c r="BC24" i="24"/>
  <c r="AQ24" i="25" s="1"/>
  <c r="X94" i="25"/>
  <c r="BC94" i="24"/>
  <c r="AQ94" i="25" s="1"/>
  <c r="X106" i="25"/>
  <c r="BC106" i="24"/>
  <c r="AQ106" i="25" s="1"/>
  <c r="X57" i="25"/>
  <c r="BC57" i="24"/>
  <c r="AQ57" i="25" s="1"/>
  <c r="X53" i="25"/>
  <c r="BC53" i="24"/>
  <c r="AQ53" i="25" s="1"/>
  <c r="X52" i="25"/>
  <c r="BC52" i="24"/>
  <c r="AQ52" i="25" s="1"/>
  <c r="X39" i="25"/>
  <c r="BC39" i="24"/>
  <c r="AQ39" i="25" s="1"/>
  <c r="W92" i="25"/>
  <c r="BB92" i="24"/>
  <c r="AP92" i="25" s="1"/>
  <c r="W59" i="25"/>
  <c r="BB59" i="24"/>
  <c r="AP59" i="25" s="1"/>
  <c r="W31" i="25"/>
  <c r="BB31" i="24"/>
  <c r="AP31" i="25" s="1"/>
  <c r="AI66" i="25"/>
  <c r="BN66" i="24"/>
  <c r="BB66" i="25" s="1"/>
  <c r="AH110" i="25"/>
  <c r="BM110" i="24"/>
  <c r="BA110" i="25" s="1"/>
  <c r="AH125" i="25"/>
  <c r="BM125" i="24"/>
  <c r="BA125" i="25" s="1"/>
  <c r="AG100" i="25"/>
  <c r="BL100" i="24"/>
  <c r="AZ100" i="25" s="1"/>
  <c r="AK52" i="25"/>
  <c r="BP52" i="24"/>
  <c r="BD52" i="25" s="1"/>
  <c r="AK22" i="25"/>
  <c r="BP22" i="24"/>
  <c r="BD22" i="25" s="1"/>
  <c r="W43" i="25"/>
  <c r="BB43" i="24"/>
  <c r="AP43" i="25" s="1"/>
  <c r="AC110" i="25"/>
  <c r="BH110" i="24"/>
  <c r="AV110" i="25" s="1"/>
  <c r="AC32" i="25"/>
  <c r="BH32" i="24"/>
  <c r="AV32" i="25" s="1"/>
  <c r="X70" i="25"/>
  <c r="BC70" i="24"/>
  <c r="AQ70" i="25" s="1"/>
  <c r="AI6" i="25"/>
  <c r="BN6" i="24"/>
  <c r="BB6" i="25" s="1"/>
  <c r="AH61" i="25"/>
  <c r="BM61" i="24"/>
  <c r="BA61" i="25" s="1"/>
  <c r="AH105" i="25"/>
  <c r="BM105" i="24"/>
  <c r="BA105" i="25" s="1"/>
  <c r="AG46" i="25"/>
  <c r="BL46" i="24"/>
  <c r="AZ46" i="25" s="1"/>
  <c r="AK31" i="25"/>
  <c r="BP31" i="24"/>
  <c r="BD31" i="25" s="1"/>
  <c r="AK23" i="25"/>
  <c r="BP23" i="24"/>
  <c r="BD23" i="25" s="1"/>
  <c r="W126" i="25"/>
  <c r="BB126" i="24"/>
  <c r="AP126" i="25" s="1"/>
  <c r="AC62" i="25"/>
  <c r="BH62" i="24"/>
  <c r="AV62" i="25" s="1"/>
  <c r="AC17" i="25"/>
  <c r="BH17" i="24"/>
  <c r="AV17" i="25" s="1"/>
  <c r="X114" i="25"/>
  <c r="BC114" i="24"/>
  <c r="AQ114" i="25" s="1"/>
  <c r="W51" i="25"/>
  <c r="BB51" i="24"/>
  <c r="AP51" i="25" s="1"/>
  <c r="AI123" i="25"/>
  <c r="BN123" i="24"/>
  <c r="BB123" i="25" s="1"/>
  <c r="W38" i="25"/>
  <c r="BB38" i="24"/>
  <c r="AP38" i="25" s="1"/>
  <c r="AI126" i="25"/>
  <c r="BN126" i="24"/>
  <c r="BB126" i="25" s="1"/>
  <c r="AH135" i="25"/>
  <c r="BM135" i="24"/>
  <c r="BA135" i="25" s="1"/>
  <c r="AH26" i="25"/>
  <c r="BM26" i="24"/>
  <c r="BA26" i="25" s="1"/>
  <c r="AG98" i="25"/>
  <c r="BL98" i="24"/>
  <c r="AZ98" i="25" s="1"/>
  <c r="AG20" i="25"/>
  <c r="BL20" i="24"/>
  <c r="AZ20" i="25" s="1"/>
  <c r="AK15" i="25"/>
  <c r="BP15" i="24"/>
  <c r="BD15" i="25" s="1"/>
  <c r="AK12" i="25"/>
  <c r="BP12" i="24"/>
  <c r="BD12" i="25" s="1"/>
  <c r="W90" i="25"/>
  <c r="BB90" i="24"/>
  <c r="AP90" i="25" s="1"/>
  <c r="AC122" i="25"/>
  <c r="BH122" i="24"/>
  <c r="AV122" i="25" s="1"/>
  <c r="AC50" i="25"/>
  <c r="BH50" i="24"/>
  <c r="AV50" i="25" s="1"/>
  <c r="X62" i="25"/>
  <c r="BC62" i="24"/>
  <c r="AQ62" i="25" s="1"/>
  <c r="X14" i="25"/>
  <c r="BC14" i="24"/>
  <c r="AQ14" i="25" s="1"/>
  <c r="W130" i="25"/>
  <c r="BB130" i="24"/>
  <c r="AP130" i="25" s="1"/>
  <c r="BV50" i="24"/>
  <c r="N50" i="24"/>
  <c r="B50" i="25" s="1"/>
  <c r="N80" i="24"/>
  <c r="B80" i="25" s="1"/>
  <c r="G5" i="24"/>
  <c r="N27" i="24"/>
  <c r="B27" i="25" s="1"/>
  <c r="AI17" i="25"/>
  <c r="BN17" i="24"/>
  <c r="BB17" i="25" s="1"/>
  <c r="AI40" i="25"/>
  <c r="BN40" i="24"/>
  <c r="BB40" i="25" s="1"/>
  <c r="AI107" i="25"/>
  <c r="BN107" i="24"/>
  <c r="BB107" i="25" s="1"/>
  <c r="AI121" i="25"/>
  <c r="BN121" i="24"/>
  <c r="BB121" i="25" s="1"/>
  <c r="AI61" i="25"/>
  <c r="BN61" i="24"/>
  <c r="BB61" i="25" s="1"/>
  <c r="AI119" i="25"/>
  <c r="BN119" i="24"/>
  <c r="BB119" i="25" s="1"/>
  <c r="AI67" i="25"/>
  <c r="BN67" i="24"/>
  <c r="BB67" i="25" s="1"/>
  <c r="AI125" i="25"/>
  <c r="BN125" i="24"/>
  <c r="BB125" i="25" s="1"/>
  <c r="AI82" i="25"/>
  <c r="BN82" i="24"/>
  <c r="BB82" i="25" s="1"/>
  <c r="AI69" i="25"/>
  <c r="BN69" i="24"/>
  <c r="BB69" i="25" s="1"/>
  <c r="AI56" i="25"/>
  <c r="BN56" i="24"/>
  <c r="BB56" i="25" s="1"/>
  <c r="AH52" i="25"/>
  <c r="BM52" i="24"/>
  <c r="BA52" i="25" s="1"/>
  <c r="AH136" i="25"/>
  <c r="BM136" i="24"/>
  <c r="BA136" i="25" s="1"/>
  <c r="AH131" i="25"/>
  <c r="BM131" i="24"/>
  <c r="BA131" i="25" s="1"/>
  <c r="AH66" i="25"/>
  <c r="BM66" i="24"/>
  <c r="BA66" i="25" s="1"/>
  <c r="AH71" i="25"/>
  <c r="BM71" i="24"/>
  <c r="BA71" i="25" s="1"/>
  <c r="AH16" i="25"/>
  <c r="BM16" i="24"/>
  <c r="BA16" i="25" s="1"/>
  <c r="AH89" i="25"/>
  <c r="BM89" i="24"/>
  <c r="BA89" i="25" s="1"/>
  <c r="AH129" i="25"/>
  <c r="BM129" i="24"/>
  <c r="BA129" i="25" s="1"/>
  <c r="AH116" i="25"/>
  <c r="BM116" i="24"/>
  <c r="BA116" i="25" s="1"/>
  <c r="AH103" i="25"/>
  <c r="BM103" i="24"/>
  <c r="BA103" i="25" s="1"/>
  <c r="AK93" i="25"/>
  <c r="BP93" i="24"/>
  <c r="BD93" i="25" s="1"/>
  <c r="AG28" i="25"/>
  <c r="BL28" i="24"/>
  <c r="AZ28" i="25" s="1"/>
  <c r="AG51" i="25"/>
  <c r="BL51" i="24"/>
  <c r="AZ51" i="25" s="1"/>
  <c r="AG94" i="25"/>
  <c r="BL94" i="24"/>
  <c r="AZ94" i="25" s="1"/>
  <c r="AG83" i="25"/>
  <c r="BL83" i="24"/>
  <c r="AZ83" i="25" s="1"/>
  <c r="AG97" i="25"/>
  <c r="BL97" i="24"/>
  <c r="AZ97" i="25" s="1"/>
  <c r="AG27" i="25"/>
  <c r="BL27" i="24"/>
  <c r="AZ27" i="25" s="1"/>
  <c r="AG118" i="25"/>
  <c r="BL118" i="24"/>
  <c r="AZ118" i="25" s="1"/>
  <c r="AG68" i="25"/>
  <c r="BL68" i="24"/>
  <c r="AZ68" i="25" s="1"/>
  <c r="AG55" i="25"/>
  <c r="BL55" i="24"/>
  <c r="AZ55" i="25" s="1"/>
  <c r="AG42" i="25"/>
  <c r="BL42" i="24"/>
  <c r="AZ42" i="25" s="1"/>
  <c r="AK63" i="25"/>
  <c r="BP63" i="24"/>
  <c r="BD63" i="25" s="1"/>
  <c r="AK25" i="25"/>
  <c r="BP25" i="24"/>
  <c r="BD25" i="25" s="1"/>
  <c r="AK87" i="25"/>
  <c r="BP87" i="24"/>
  <c r="BD87" i="25" s="1"/>
  <c r="AK97" i="25"/>
  <c r="BP97" i="24"/>
  <c r="BD97" i="25" s="1"/>
  <c r="AK127" i="25"/>
  <c r="BP127" i="24"/>
  <c r="BD127" i="25" s="1"/>
  <c r="AK18" i="25"/>
  <c r="BP18" i="24"/>
  <c r="BD18" i="25" s="1"/>
  <c r="AK74" i="25"/>
  <c r="BP74" i="24"/>
  <c r="BD74" i="25" s="1"/>
  <c r="AK60" i="25"/>
  <c r="BP60" i="24"/>
  <c r="BD60" i="25" s="1"/>
  <c r="AK47" i="25"/>
  <c r="BP47" i="24"/>
  <c r="BD47" i="25" s="1"/>
  <c r="AK34" i="25"/>
  <c r="BP34" i="24"/>
  <c r="BD34" i="25" s="1"/>
  <c r="AK20" i="25"/>
  <c r="BP20" i="24"/>
  <c r="BD20" i="25" s="1"/>
  <c r="AK135" i="25"/>
  <c r="BP135" i="24"/>
  <c r="BD135" i="25" s="1"/>
  <c r="AI4" i="25"/>
  <c r="BN4" i="24"/>
  <c r="BB4" i="25" s="1"/>
  <c r="W86" i="25"/>
  <c r="BB86" i="24"/>
  <c r="AP86" i="25" s="1"/>
  <c r="W34" i="25"/>
  <c r="BB34" i="24"/>
  <c r="AP34" i="25" s="1"/>
  <c r="W109" i="25"/>
  <c r="BB109" i="24"/>
  <c r="AP109" i="25" s="1"/>
  <c r="W58" i="25"/>
  <c r="BB58" i="24"/>
  <c r="AP58" i="25" s="1"/>
  <c r="W125" i="25"/>
  <c r="BB125" i="24"/>
  <c r="AP125" i="25" s="1"/>
  <c r="W112" i="25"/>
  <c r="BB112" i="24"/>
  <c r="AP112" i="25" s="1"/>
  <c r="Z38" i="25"/>
  <c r="AC21" i="25"/>
  <c r="BH21" i="24"/>
  <c r="AV21" i="25" s="1"/>
  <c r="AC20" i="25"/>
  <c r="BH20" i="24"/>
  <c r="AV20" i="25" s="1"/>
  <c r="AC76" i="25"/>
  <c r="BH76" i="24"/>
  <c r="AV76" i="25" s="1"/>
  <c r="AC9" i="25"/>
  <c r="BH9" i="24"/>
  <c r="AV9" i="25" s="1"/>
  <c r="AC130" i="25"/>
  <c r="BH130" i="24"/>
  <c r="AV130" i="25" s="1"/>
  <c r="AC26" i="25"/>
  <c r="BH26" i="24"/>
  <c r="AV26" i="25" s="1"/>
  <c r="AC79" i="25"/>
  <c r="BH79" i="24"/>
  <c r="AV79" i="25" s="1"/>
  <c r="AC47" i="25"/>
  <c r="BH47" i="24"/>
  <c r="AV47" i="25" s="1"/>
  <c r="AC4" i="25"/>
  <c r="BH4" i="24"/>
  <c r="AV4" i="25" s="1"/>
  <c r="AC34" i="25"/>
  <c r="BH34" i="24"/>
  <c r="AV34" i="25" s="1"/>
  <c r="AC18" i="25"/>
  <c r="BH18" i="24"/>
  <c r="AV18" i="25" s="1"/>
  <c r="X47" i="25"/>
  <c r="BC47" i="24"/>
  <c r="AQ47" i="25" s="1"/>
  <c r="X49" i="25"/>
  <c r="BC49" i="24"/>
  <c r="AQ49" i="25" s="1"/>
  <c r="X134" i="25"/>
  <c r="BC134" i="24"/>
  <c r="AQ134" i="25" s="1"/>
  <c r="X84" i="25"/>
  <c r="BC84" i="24"/>
  <c r="AQ84" i="25" s="1"/>
  <c r="X7" i="25"/>
  <c r="BC7" i="24"/>
  <c r="AQ7" i="25" s="1"/>
  <c r="X74" i="25"/>
  <c r="BC74" i="24"/>
  <c r="AQ74" i="25" s="1"/>
  <c r="X86" i="25"/>
  <c r="BC86" i="24"/>
  <c r="AQ86" i="25" s="1"/>
  <c r="X45" i="25"/>
  <c r="BC45" i="24"/>
  <c r="AQ45" i="25" s="1"/>
  <c r="X41" i="25"/>
  <c r="BC41" i="24"/>
  <c r="AQ41" i="25" s="1"/>
  <c r="X40" i="25"/>
  <c r="BC40" i="24"/>
  <c r="AQ40" i="25" s="1"/>
  <c r="X27" i="25"/>
  <c r="BC27" i="24"/>
  <c r="AQ27" i="25" s="1"/>
  <c r="W135" i="25"/>
  <c r="BB135" i="24"/>
  <c r="AP135" i="25" s="1"/>
  <c r="W106" i="25"/>
  <c r="BB106" i="24"/>
  <c r="AP106" i="25" s="1"/>
  <c r="W79" i="25"/>
  <c r="BB79" i="24"/>
  <c r="AP79" i="25" s="1"/>
  <c r="W26" i="25"/>
  <c r="BB26" i="24"/>
  <c r="AP26" i="25" s="1"/>
  <c r="AI101" i="25"/>
  <c r="BN101" i="24"/>
  <c r="BB101" i="25" s="1"/>
  <c r="AH102" i="25"/>
  <c r="BM102" i="24"/>
  <c r="BA102" i="25" s="1"/>
  <c r="AH91" i="25"/>
  <c r="BM91" i="24"/>
  <c r="BA91" i="25" s="1"/>
  <c r="AG58" i="25"/>
  <c r="BL58" i="24"/>
  <c r="AZ58" i="25" s="1"/>
  <c r="AG30" i="25"/>
  <c r="BL30" i="24"/>
  <c r="AZ30" i="25" s="1"/>
  <c r="AK62" i="25"/>
  <c r="BP62" i="24"/>
  <c r="BD62" i="25" s="1"/>
  <c r="W71" i="25"/>
  <c r="BB71" i="24"/>
  <c r="AP71" i="25" s="1"/>
  <c r="AC123" i="25"/>
  <c r="BH123" i="24"/>
  <c r="AV123" i="25" s="1"/>
  <c r="AC124" i="25"/>
  <c r="BH124" i="24"/>
  <c r="AV124" i="25" s="1"/>
  <c r="X13" i="25"/>
  <c r="BC13" i="24"/>
  <c r="AQ13" i="25" s="1"/>
  <c r="X67" i="25"/>
  <c r="BC67" i="24"/>
  <c r="AQ67" i="25" s="1"/>
  <c r="X33" i="25"/>
  <c r="BC33" i="24"/>
  <c r="AQ33" i="25" s="1"/>
  <c r="AG50" i="25"/>
  <c r="BL50" i="24"/>
  <c r="AZ50" i="25" s="1"/>
  <c r="AI65" i="25"/>
  <c r="BN65" i="24"/>
  <c r="BB65" i="25" s="1"/>
  <c r="AH13" i="25"/>
  <c r="BM13" i="24"/>
  <c r="BA13" i="25" s="1"/>
  <c r="AG35" i="25"/>
  <c r="BL35" i="24"/>
  <c r="AZ35" i="25" s="1"/>
  <c r="AK54" i="25"/>
  <c r="BP54" i="24"/>
  <c r="BD54" i="25" s="1"/>
  <c r="W56" i="25"/>
  <c r="BB56" i="24"/>
  <c r="AP56" i="25" s="1"/>
  <c r="AC12" i="25"/>
  <c r="BH12" i="24"/>
  <c r="AV12" i="25" s="1"/>
  <c r="X50" i="25"/>
  <c r="BC50" i="24"/>
  <c r="AQ50" i="25" s="1"/>
  <c r="W83" i="25"/>
  <c r="BB83" i="24"/>
  <c r="AP83" i="25" s="1"/>
  <c r="AI77" i="25"/>
  <c r="BN77" i="24"/>
  <c r="BB77" i="25" s="1"/>
  <c r="AH118" i="25"/>
  <c r="BM118" i="24"/>
  <c r="BA118" i="25" s="1"/>
  <c r="AG25" i="25"/>
  <c r="BL25" i="24"/>
  <c r="AZ25" i="25" s="1"/>
  <c r="AG32" i="25"/>
  <c r="BL32" i="24"/>
  <c r="AZ32" i="25" s="1"/>
  <c r="AK78" i="25"/>
  <c r="BP78" i="24"/>
  <c r="BD78" i="25" s="1"/>
  <c r="W13" i="25"/>
  <c r="BB13" i="24"/>
  <c r="AP13" i="25" s="1"/>
  <c r="AC70" i="25"/>
  <c r="BH70" i="24"/>
  <c r="AV70" i="25" s="1"/>
  <c r="X98" i="25"/>
  <c r="BC98" i="24"/>
  <c r="AQ98" i="25" s="1"/>
  <c r="X9" i="25"/>
  <c r="BC9" i="24"/>
  <c r="AQ9" i="25" s="1"/>
  <c r="W60" i="25"/>
  <c r="BB60" i="24"/>
  <c r="AP60" i="25" s="1"/>
  <c r="N19" i="24"/>
  <c r="B19" i="25" s="1"/>
  <c r="AI84" i="25"/>
  <c r="BN84" i="24"/>
  <c r="BB84" i="25" s="1"/>
  <c r="BV61" i="24"/>
  <c r="W132" i="25"/>
  <c r="BB132" i="24"/>
  <c r="AP132" i="25" s="1"/>
  <c r="AI124" i="25"/>
  <c r="BN124" i="24"/>
  <c r="BB124" i="25" s="1"/>
  <c r="AI43" i="25"/>
  <c r="BN43" i="24"/>
  <c r="BB43" i="25" s="1"/>
  <c r="AI51" i="25"/>
  <c r="BN51" i="24"/>
  <c r="BB51" i="25" s="1"/>
  <c r="AI120" i="25"/>
  <c r="BN120" i="24"/>
  <c r="BB120" i="25" s="1"/>
  <c r="AI90" i="25"/>
  <c r="BN90" i="24"/>
  <c r="BB90" i="25" s="1"/>
  <c r="AI38" i="25"/>
  <c r="BN38" i="24"/>
  <c r="BB38" i="25" s="1"/>
  <c r="AI111" i="25"/>
  <c r="BN111" i="24"/>
  <c r="BB111" i="25" s="1"/>
  <c r="AI47" i="25"/>
  <c r="BN47" i="24"/>
  <c r="BB47" i="25" s="1"/>
  <c r="AI22" i="25"/>
  <c r="BN22" i="24"/>
  <c r="BB22" i="25" s="1"/>
  <c r="AI9" i="25"/>
  <c r="BN9" i="24"/>
  <c r="BB9" i="25" s="1"/>
  <c r="AH85" i="25"/>
  <c r="BM85" i="24"/>
  <c r="BA85" i="25" s="1"/>
  <c r="AH108" i="25"/>
  <c r="BM108" i="24"/>
  <c r="BA108" i="25" s="1"/>
  <c r="AH100" i="25"/>
  <c r="BM100" i="24"/>
  <c r="BA100" i="25" s="1"/>
  <c r="AH121" i="25"/>
  <c r="BM121" i="24"/>
  <c r="BA121" i="25" s="1"/>
  <c r="AH65" i="25"/>
  <c r="BM65" i="24"/>
  <c r="BA65" i="25" s="1"/>
  <c r="AH130" i="25"/>
  <c r="BM130" i="24"/>
  <c r="BA130" i="25" s="1"/>
  <c r="AH63" i="25"/>
  <c r="BM63" i="24"/>
  <c r="BA63" i="25" s="1"/>
  <c r="AH11" i="25"/>
  <c r="BM11" i="24"/>
  <c r="BA11" i="25" s="1"/>
  <c r="AH69" i="25"/>
  <c r="BM69" i="24"/>
  <c r="BA69" i="25" s="1"/>
  <c r="AH56" i="25"/>
  <c r="BM56" i="24"/>
  <c r="BA56" i="25" s="1"/>
  <c r="AH43" i="25"/>
  <c r="BM43" i="24"/>
  <c r="BA43" i="25" s="1"/>
  <c r="AG48" i="25"/>
  <c r="BL48" i="24"/>
  <c r="AZ48" i="25" s="1"/>
  <c r="AG77" i="25"/>
  <c r="BL77" i="24"/>
  <c r="AZ77" i="25" s="1"/>
  <c r="AG111" i="25"/>
  <c r="BL111" i="24"/>
  <c r="AZ111" i="25" s="1"/>
  <c r="AG109" i="25"/>
  <c r="BL109" i="24"/>
  <c r="AZ109" i="25" s="1"/>
  <c r="AG105" i="25"/>
  <c r="BL105" i="24"/>
  <c r="AZ105" i="25" s="1"/>
  <c r="AG16" i="25"/>
  <c r="BL16" i="24"/>
  <c r="AZ16" i="25" s="1"/>
  <c r="AG89" i="25"/>
  <c r="BL89" i="24"/>
  <c r="AZ89" i="25" s="1"/>
  <c r="AG37" i="25"/>
  <c r="BL37" i="24"/>
  <c r="AZ37" i="25" s="1"/>
  <c r="AG8" i="25"/>
  <c r="BL8" i="24"/>
  <c r="AZ8" i="25" s="1"/>
  <c r="AG126" i="25"/>
  <c r="BL126" i="24"/>
  <c r="AZ126" i="25" s="1"/>
  <c r="AK7" i="25"/>
  <c r="BP7" i="24"/>
  <c r="BD7" i="25" s="1"/>
  <c r="AK65" i="25"/>
  <c r="BP65" i="24"/>
  <c r="BD65" i="25" s="1"/>
  <c r="AK51" i="25"/>
  <c r="BP51" i="24"/>
  <c r="BD51" i="25" s="1"/>
  <c r="AK129" i="25"/>
  <c r="BP129" i="24"/>
  <c r="BD129" i="25" s="1"/>
  <c r="AK27" i="25"/>
  <c r="BP27" i="24"/>
  <c r="BD27" i="25" s="1"/>
  <c r="AK39" i="25"/>
  <c r="BP39" i="24"/>
  <c r="BD39" i="25" s="1"/>
  <c r="AK14" i="25"/>
  <c r="BP14" i="24"/>
  <c r="BD14" i="25" s="1"/>
  <c r="AK131" i="25"/>
  <c r="BP131" i="24"/>
  <c r="BD131" i="25" s="1"/>
  <c r="AK118" i="25"/>
  <c r="BP118" i="24"/>
  <c r="BD118" i="25" s="1"/>
  <c r="AK104" i="25"/>
  <c r="BP104" i="24"/>
  <c r="BD104" i="25" s="1"/>
  <c r="W70" i="25"/>
  <c r="BB70" i="24"/>
  <c r="AP70" i="25" s="1"/>
  <c r="W50" i="25"/>
  <c r="BB50" i="24"/>
  <c r="AP50" i="25" s="1"/>
  <c r="W8" i="25"/>
  <c r="BB8" i="24"/>
  <c r="AP8" i="25" s="1"/>
  <c r="W81" i="25"/>
  <c r="BB81" i="24"/>
  <c r="AP81" i="25" s="1"/>
  <c r="W32" i="25"/>
  <c r="BB32" i="24"/>
  <c r="AP32" i="25" s="1"/>
  <c r="W78" i="25"/>
  <c r="BB78" i="24"/>
  <c r="AP78" i="25" s="1"/>
  <c r="W65" i="25"/>
  <c r="BB65" i="24"/>
  <c r="AP65" i="25" s="1"/>
  <c r="W52" i="25"/>
  <c r="BB52" i="24"/>
  <c r="AP52" i="25" s="1"/>
  <c r="AC35" i="25"/>
  <c r="BH35" i="24"/>
  <c r="AV35" i="25" s="1"/>
  <c r="AC121" i="25"/>
  <c r="BH121" i="24"/>
  <c r="AV121" i="25" s="1"/>
  <c r="AC136" i="25"/>
  <c r="BH136" i="24"/>
  <c r="AV136" i="25" s="1"/>
  <c r="AC75" i="25"/>
  <c r="BH75" i="24"/>
  <c r="AV75" i="25" s="1"/>
  <c r="AC135" i="25"/>
  <c r="BH135" i="24"/>
  <c r="AV135" i="25" s="1"/>
  <c r="AC27" i="25"/>
  <c r="BH27" i="24"/>
  <c r="AV27" i="25" s="1"/>
  <c r="AC68" i="25"/>
  <c r="BH68" i="24"/>
  <c r="AV68" i="25" s="1"/>
  <c r="AC8" i="25"/>
  <c r="BH8" i="24"/>
  <c r="AV8" i="25" s="1"/>
  <c r="AC99" i="25"/>
  <c r="BH99" i="24"/>
  <c r="AV99" i="25" s="1"/>
  <c r="AC72" i="25"/>
  <c r="BH72" i="24"/>
  <c r="AV72" i="25" s="1"/>
  <c r="AC102" i="25"/>
  <c r="BH102" i="24"/>
  <c r="AV102" i="25" s="1"/>
  <c r="X56" i="25"/>
  <c r="BC56" i="24"/>
  <c r="AQ56" i="25" s="1"/>
  <c r="X85" i="25"/>
  <c r="BC85" i="24"/>
  <c r="AQ85" i="25" s="1"/>
  <c r="X37" i="25"/>
  <c r="BC37" i="24"/>
  <c r="AQ37" i="25" s="1"/>
  <c r="X26" i="25"/>
  <c r="BC26" i="24"/>
  <c r="AQ26" i="25" s="1"/>
  <c r="X132" i="25"/>
  <c r="BC132" i="24"/>
  <c r="AQ132" i="25" s="1"/>
  <c r="X59" i="25"/>
  <c r="BC59" i="24"/>
  <c r="AQ59" i="25" s="1"/>
  <c r="X90" i="25"/>
  <c r="BC90" i="24"/>
  <c r="AQ90" i="25" s="1"/>
  <c r="X129" i="25"/>
  <c r="BC129" i="24"/>
  <c r="AQ129" i="25" s="1"/>
  <c r="X125" i="25"/>
  <c r="BC125" i="24"/>
  <c r="AQ125" i="25" s="1"/>
  <c r="X124" i="25"/>
  <c r="BC124" i="24"/>
  <c r="AQ124" i="25" s="1"/>
  <c r="X111" i="25"/>
  <c r="BC111" i="24"/>
  <c r="AQ111" i="25" s="1"/>
  <c r="AI24" i="25"/>
  <c r="BN24" i="24"/>
  <c r="BB24" i="25" s="1"/>
  <c r="AG53" i="25"/>
  <c r="BL53" i="24"/>
  <c r="AZ53" i="25" s="1"/>
  <c r="AG121" i="25"/>
  <c r="BL121" i="24"/>
  <c r="AZ121" i="25" s="1"/>
  <c r="W27" i="25"/>
  <c r="BB27" i="24"/>
  <c r="AP27" i="25" s="1"/>
  <c r="AI35" i="25"/>
  <c r="BN35" i="24"/>
  <c r="BB35" i="25" s="1"/>
  <c r="AH53" i="25"/>
  <c r="BM53" i="24"/>
  <c r="BA53" i="25" s="1"/>
  <c r="AG12" i="25"/>
  <c r="BL12" i="24"/>
  <c r="AZ12" i="25" s="1"/>
  <c r="AK8" i="25"/>
  <c r="BP8" i="24"/>
  <c r="BD8" i="25" s="1"/>
  <c r="AI25" i="25"/>
  <c r="BN25" i="24"/>
  <c r="BB25" i="25" s="1"/>
  <c r="AI95" i="25"/>
  <c r="BN95" i="24"/>
  <c r="BB95" i="25" s="1"/>
  <c r="AH50" i="25"/>
  <c r="BM50" i="24"/>
  <c r="BA50" i="25" s="1"/>
  <c r="AH111" i="25"/>
  <c r="BM111" i="24"/>
  <c r="BA111" i="25" s="1"/>
  <c r="AK113" i="25"/>
  <c r="BP113" i="24"/>
  <c r="BD113" i="25" s="1"/>
  <c r="AG113" i="25"/>
  <c r="BL113" i="24"/>
  <c r="AZ113" i="25" s="1"/>
  <c r="AG4" i="25"/>
  <c r="BL4" i="24"/>
  <c r="AZ4" i="25" s="1"/>
  <c r="AG18" i="25"/>
  <c r="BL18" i="24"/>
  <c r="AZ18" i="25" s="1"/>
  <c r="AK88" i="25"/>
  <c r="BP88" i="24"/>
  <c r="BD88" i="25" s="1"/>
  <c r="AI83" i="25"/>
  <c r="BN83" i="24"/>
  <c r="BB83" i="25" s="1"/>
  <c r="W80" i="25"/>
  <c r="BB80" i="24"/>
  <c r="AP80" i="25" s="1"/>
  <c r="AC97" i="25"/>
  <c r="BH97" i="24"/>
  <c r="AV97" i="25" s="1"/>
  <c r="AC10" i="25"/>
  <c r="BH10" i="24"/>
  <c r="AV10" i="25" s="1"/>
  <c r="X82" i="25"/>
  <c r="BC82" i="24"/>
  <c r="AQ82" i="25" s="1"/>
  <c r="X16" i="25"/>
  <c r="BC16" i="24"/>
  <c r="AQ16" i="25" s="1"/>
  <c r="AI39" i="25"/>
  <c r="BN39" i="24"/>
  <c r="BB39" i="25" s="1"/>
  <c r="AI46" i="25"/>
  <c r="BN46" i="24"/>
  <c r="BB46" i="25" s="1"/>
  <c r="AH109" i="25"/>
  <c r="BM109" i="24"/>
  <c r="BA109" i="25" s="1"/>
  <c r="AH96" i="25"/>
  <c r="BM96" i="24"/>
  <c r="BA96" i="25" s="1"/>
  <c r="AH67" i="25"/>
  <c r="BM67" i="24"/>
  <c r="BA67" i="25" s="1"/>
  <c r="AG76" i="25"/>
  <c r="BL76" i="24"/>
  <c r="AZ76" i="25" s="1"/>
  <c r="AG70" i="25"/>
  <c r="BL70" i="24"/>
  <c r="AZ70" i="25" s="1"/>
  <c r="AK136" i="25"/>
  <c r="BP136" i="24"/>
  <c r="BD136" i="25" s="1"/>
  <c r="AK24" i="25"/>
  <c r="BP24" i="24"/>
  <c r="BD24" i="25" s="1"/>
  <c r="W62" i="25"/>
  <c r="BB62" i="24"/>
  <c r="AP62" i="25" s="1"/>
  <c r="AC55" i="25"/>
  <c r="BH55" i="24"/>
  <c r="AV55" i="25" s="1"/>
  <c r="AC37" i="25"/>
  <c r="BH37" i="24"/>
  <c r="AV37" i="25" s="1"/>
  <c r="X109" i="25"/>
  <c r="BC109" i="24"/>
  <c r="AQ109" i="25" s="1"/>
  <c r="X135" i="25"/>
  <c r="BC135" i="24"/>
  <c r="AQ135" i="25" s="1"/>
  <c r="N38" i="24"/>
  <c r="B38" i="25" s="1"/>
  <c r="W107" i="25"/>
  <c r="BB107" i="24"/>
  <c r="AP107" i="25" s="1"/>
  <c r="AI53" i="25"/>
  <c r="BN53" i="24"/>
  <c r="BB53" i="25" s="1"/>
  <c r="AI8" i="25"/>
  <c r="BN8" i="24"/>
  <c r="BB8" i="25" s="1"/>
  <c r="AH24" i="25"/>
  <c r="BM24" i="24"/>
  <c r="BA24" i="25" s="1"/>
  <c r="AH78" i="25"/>
  <c r="BM78" i="24"/>
  <c r="BA78" i="25" s="1"/>
  <c r="AH55" i="25"/>
  <c r="BM55" i="24"/>
  <c r="BA55" i="25" s="1"/>
  <c r="AG34" i="25"/>
  <c r="BL34" i="24"/>
  <c r="AZ34" i="25" s="1"/>
  <c r="AK69" i="25"/>
  <c r="BP69" i="24"/>
  <c r="BD69" i="25" s="1"/>
  <c r="AK45" i="25"/>
  <c r="BP45" i="24"/>
  <c r="BD45" i="25" s="1"/>
  <c r="AK116" i="25"/>
  <c r="BP116" i="24"/>
  <c r="BD116" i="25" s="1"/>
  <c r="W77" i="25"/>
  <c r="BB77" i="24"/>
  <c r="AP77" i="25" s="1"/>
  <c r="AC83" i="25"/>
  <c r="BH83" i="24"/>
  <c r="AV83" i="25" s="1"/>
  <c r="AC88" i="25"/>
  <c r="BH88" i="24"/>
  <c r="AV88" i="25" s="1"/>
  <c r="X10" i="25"/>
  <c r="BC10" i="24"/>
  <c r="AQ10" i="25" s="1"/>
  <c r="X78" i="25"/>
  <c r="BC78" i="24"/>
  <c r="AQ78" i="25" s="1"/>
  <c r="X4" i="25"/>
  <c r="BC4" i="24"/>
  <c r="AQ4" i="25" s="1"/>
  <c r="W6" i="25"/>
  <c r="BB6" i="24"/>
  <c r="AP6" i="25" s="1"/>
  <c r="N49" i="24"/>
  <c r="B49" i="25" s="1"/>
  <c r="Z17" i="24"/>
  <c r="N17" i="25" s="1"/>
  <c r="Z99" i="24"/>
  <c r="N99" i="25" s="1"/>
  <c r="AH84" i="25"/>
  <c r="BM84" i="24"/>
  <c r="BA84" i="25" s="1"/>
  <c r="AI54" i="25"/>
  <c r="BN54" i="24"/>
  <c r="BB54" i="25" s="1"/>
  <c r="AI112" i="25"/>
  <c r="BN112" i="24"/>
  <c r="BB112" i="25" s="1"/>
  <c r="AI13" i="25"/>
  <c r="BN13" i="24"/>
  <c r="BB13" i="25" s="1"/>
  <c r="AI89" i="25"/>
  <c r="BN89" i="24"/>
  <c r="BB89" i="25" s="1"/>
  <c r="AI75" i="25"/>
  <c r="BN75" i="24"/>
  <c r="BB75" i="25" s="1"/>
  <c r="AI23" i="25"/>
  <c r="BN23" i="24"/>
  <c r="BB23" i="25" s="1"/>
  <c r="AI96" i="25"/>
  <c r="BN96" i="24"/>
  <c r="BB96" i="25" s="1"/>
  <c r="AI29" i="25"/>
  <c r="BN29" i="24"/>
  <c r="BB29" i="25" s="1"/>
  <c r="AI10" i="25"/>
  <c r="BN10" i="24"/>
  <c r="BB10" i="25" s="1"/>
  <c r="AI128" i="25"/>
  <c r="BN128" i="24"/>
  <c r="BB128" i="25" s="1"/>
  <c r="AH28" i="25"/>
  <c r="BM28" i="24"/>
  <c r="BA28" i="25" s="1"/>
  <c r="AH46" i="25"/>
  <c r="BM46" i="24"/>
  <c r="BA46" i="25" s="1"/>
  <c r="AH60" i="25"/>
  <c r="BM60" i="24"/>
  <c r="BA60" i="25" s="1"/>
  <c r="AH98" i="25"/>
  <c r="BM98" i="24"/>
  <c r="BA98" i="25" s="1"/>
  <c r="AH37" i="25"/>
  <c r="BM37" i="24"/>
  <c r="BA37" i="25" s="1"/>
  <c r="AH112" i="25"/>
  <c r="BM112" i="24"/>
  <c r="BA112" i="25" s="1"/>
  <c r="AH48" i="25"/>
  <c r="BM48" i="24"/>
  <c r="BA48" i="25" s="1"/>
  <c r="AH88" i="25"/>
  <c r="BM88" i="24"/>
  <c r="BA88" i="25" s="1"/>
  <c r="AH57" i="25"/>
  <c r="BM57" i="24"/>
  <c r="BA57" i="25" s="1"/>
  <c r="AH44" i="25"/>
  <c r="BM44" i="24"/>
  <c r="BA44" i="25" s="1"/>
  <c r="AH31" i="25"/>
  <c r="BM31" i="24"/>
  <c r="BA31" i="25" s="1"/>
  <c r="AG96" i="25"/>
  <c r="BL96" i="24"/>
  <c r="AZ96" i="25" s="1"/>
  <c r="AG24" i="25"/>
  <c r="BL24" i="24"/>
  <c r="AZ24" i="25" s="1"/>
  <c r="AG73" i="25"/>
  <c r="BL73" i="24"/>
  <c r="AZ73" i="25" s="1"/>
  <c r="AG84" i="25"/>
  <c r="BL84" i="24"/>
  <c r="AZ84" i="25" s="1"/>
  <c r="AG81" i="25"/>
  <c r="BL81" i="24"/>
  <c r="AZ81" i="25" s="1"/>
  <c r="AG123" i="25"/>
  <c r="BL123" i="24"/>
  <c r="AZ123" i="25" s="1"/>
  <c r="AG74" i="25"/>
  <c r="BL74" i="24"/>
  <c r="AZ74" i="25" s="1"/>
  <c r="AG22" i="25"/>
  <c r="BL22" i="24"/>
  <c r="AZ22" i="25" s="1"/>
  <c r="AG127" i="25"/>
  <c r="BL127" i="24"/>
  <c r="AZ127" i="25" s="1"/>
  <c r="AG114" i="25"/>
  <c r="BL114" i="24"/>
  <c r="AZ114" i="25" s="1"/>
  <c r="AK126" i="25"/>
  <c r="BP126" i="24"/>
  <c r="BD126" i="25" s="1"/>
  <c r="AK105" i="25"/>
  <c r="BP105" i="24"/>
  <c r="BD105" i="25" s="1"/>
  <c r="AK30" i="25"/>
  <c r="BP30" i="24"/>
  <c r="BD30" i="25" s="1"/>
  <c r="AK13" i="25"/>
  <c r="BP13" i="24"/>
  <c r="BD13" i="25" s="1"/>
  <c r="AK111" i="25"/>
  <c r="BP111" i="24"/>
  <c r="BD111" i="25" s="1"/>
  <c r="AK5" i="25"/>
  <c r="BP5" i="24"/>
  <c r="BD5" i="25" s="1"/>
  <c r="AK17" i="25"/>
  <c r="BP17" i="24"/>
  <c r="BD17" i="25" s="1"/>
  <c r="AK132" i="25"/>
  <c r="BP132" i="24"/>
  <c r="BD132" i="25" s="1"/>
  <c r="AK119" i="25"/>
  <c r="BP119" i="24"/>
  <c r="BD119" i="25" s="1"/>
  <c r="AK106" i="25"/>
  <c r="BP106" i="24"/>
  <c r="BD106" i="25" s="1"/>
  <c r="AK92" i="25"/>
  <c r="BP92" i="24"/>
  <c r="BD92" i="25" s="1"/>
  <c r="W12" i="25"/>
  <c r="BB12" i="24"/>
  <c r="AP12" i="25" s="1"/>
  <c r="W98" i="25"/>
  <c r="BB98" i="24"/>
  <c r="AP98" i="25" s="1"/>
  <c r="W75" i="25"/>
  <c r="BB75" i="24"/>
  <c r="AP75" i="25" s="1"/>
  <c r="W127" i="25"/>
  <c r="BB127" i="24"/>
  <c r="AP127" i="25" s="1"/>
  <c r="W63" i="25"/>
  <c r="BB63" i="24"/>
  <c r="AP63" i="25" s="1"/>
  <c r="W14" i="25"/>
  <c r="BB14" i="24"/>
  <c r="AP14" i="25" s="1"/>
  <c r="W66" i="25"/>
  <c r="BB66" i="24"/>
  <c r="AP66" i="25" s="1"/>
  <c r="W53" i="25"/>
  <c r="BB53" i="24"/>
  <c r="AP53" i="25" s="1"/>
  <c r="W40" i="25"/>
  <c r="BB40" i="24"/>
  <c r="AP40" i="25" s="1"/>
  <c r="AC57" i="25"/>
  <c r="BH57" i="24"/>
  <c r="AV57" i="25" s="1"/>
  <c r="AC94" i="25"/>
  <c r="BH94" i="24"/>
  <c r="AV94" i="25" s="1"/>
  <c r="AC106" i="25"/>
  <c r="BH106" i="24"/>
  <c r="AV106" i="25" s="1"/>
  <c r="AC40" i="25"/>
  <c r="BH40" i="24"/>
  <c r="AV40" i="25" s="1"/>
  <c r="AC117" i="25"/>
  <c r="BH117" i="24"/>
  <c r="AV117" i="25" s="1"/>
  <c r="AC7" i="25"/>
  <c r="BH7" i="24"/>
  <c r="AV7" i="25" s="1"/>
  <c r="AC48" i="25"/>
  <c r="BH48" i="24"/>
  <c r="AV48" i="25" s="1"/>
  <c r="AC127" i="25"/>
  <c r="BH127" i="24"/>
  <c r="AV127" i="25" s="1"/>
  <c r="AC86" i="25"/>
  <c r="BH86" i="24"/>
  <c r="AV86" i="25" s="1"/>
  <c r="AC59" i="25"/>
  <c r="BH59" i="24"/>
  <c r="AV59" i="25" s="1"/>
  <c r="AC90" i="25"/>
  <c r="BH90" i="24"/>
  <c r="AV90" i="25" s="1"/>
  <c r="X20" i="25"/>
  <c r="BC20" i="24"/>
  <c r="AQ20" i="25" s="1"/>
  <c r="X83" i="25"/>
  <c r="BC83" i="24"/>
  <c r="AQ83" i="25" s="1"/>
  <c r="X108" i="25"/>
  <c r="BC108" i="24"/>
  <c r="AQ108" i="25" s="1"/>
  <c r="X128" i="25"/>
  <c r="BC128" i="24"/>
  <c r="AQ128" i="25" s="1"/>
  <c r="X115" i="25"/>
  <c r="BC115" i="24"/>
  <c r="AQ115" i="25" s="1"/>
  <c r="X42" i="25"/>
  <c r="BC42" i="24"/>
  <c r="AQ42" i="25" s="1"/>
  <c r="X71" i="25"/>
  <c r="BC71" i="24"/>
  <c r="AQ71" i="25" s="1"/>
  <c r="X117" i="25"/>
  <c r="BC117" i="24"/>
  <c r="AQ117" i="25" s="1"/>
  <c r="X113" i="25"/>
  <c r="BC113" i="24"/>
  <c r="AQ113" i="25" s="1"/>
  <c r="X112" i="25"/>
  <c r="BC112" i="24"/>
  <c r="AQ112" i="25" s="1"/>
  <c r="X99" i="25"/>
  <c r="BC99" i="24"/>
  <c r="AQ99" i="25" s="1"/>
  <c r="W45" i="25"/>
  <c r="BB45" i="24"/>
  <c r="AP45" i="25" s="1"/>
  <c r="W7" i="25"/>
  <c r="BB7" i="24"/>
  <c r="AP7" i="25" s="1"/>
  <c r="W21" i="25"/>
  <c r="BB21" i="24"/>
  <c r="AP21" i="25" s="1"/>
  <c r="W116" i="25"/>
  <c r="BB116" i="24"/>
  <c r="AP116" i="25" s="1"/>
  <c r="AI136" i="25"/>
  <c r="BN136" i="24"/>
  <c r="BB136" i="25" s="1"/>
  <c r="AI57" i="25"/>
  <c r="BN57" i="24"/>
  <c r="BB57" i="25" s="1"/>
  <c r="AH74" i="25"/>
  <c r="BM74" i="24"/>
  <c r="BA74" i="25" s="1"/>
  <c r="AG69" i="25"/>
  <c r="BL69" i="24"/>
  <c r="AZ69" i="25" s="1"/>
  <c r="AK55" i="25"/>
  <c r="BP55" i="24"/>
  <c r="BD55" i="25" s="1"/>
  <c r="AK48" i="25"/>
  <c r="BP48" i="24"/>
  <c r="BD48" i="25" s="1"/>
  <c r="W19" i="25"/>
  <c r="BB19" i="24"/>
  <c r="AP19" i="25" s="1"/>
  <c r="AC95" i="25"/>
  <c r="BH95" i="24"/>
  <c r="AV95" i="25" s="1"/>
  <c r="AC65" i="25"/>
  <c r="BH65" i="24"/>
  <c r="AV65" i="25" s="1"/>
  <c r="X66" i="25"/>
  <c r="BC66" i="24"/>
  <c r="AQ66" i="25" s="1"/>
  <c r="X29" i="25"/>
  <c r="BC29" i="24"/>
  <c r="AQ29" i="25" s="1"/>
  <c r="AI59" i="25"/>
  <c r="BN59" i="24"/>
  <c r="BB59" i="25" s="1"/>
  <c r="AI37" i="25"/>
  <c r="BN37" i="24"/>
  <c r="BB37" i="25" s="1"/>
  <c r="AH77" i="25"/>
  <c r="BM77" i="24"/>
  <c r="BA77" i="25" s="1"/>
  <c r="AH79" i="25"/>
  <c r="BM79" i="24"/>
  <c r="BA79" i="25" s="1"/>
  <c r="AG64" i="25"/>
  <c r="BL64" i="24"/>
  <c r="AZ64" i="25" s="1"/>
  <c r="AK16" i="25"/>
  <c r="BP16" i="24"/>
  <c r="BD16" i="25" s="1"/>
  <c r="AK10" i="25"/>
  <c r="BP10" i="24"/>
  <c r="BD10" i="25" s="1"/>
  <c r="W25" i="25"/>
  <c r="BB25" i="24"/>
  <c r="AP25" i="25" s="1"/>
  <c r="AC81" i="25"/>
  <c r="BH81" i="24"/>
  <c r="AV81" i="25" s="1"/>
  <c r="AC111" i="25"/>
  <c r="BH111" i="24"/>
  <c r="AV111" i="25" s="1"/>
  <c r="X30" i="25"/>
  <c r="BC30" i="24"/>
  <c r="AQ30" i="25" s="1"/>
  <c r="X21" i="25"/>
  <c r="BC21" i="24"/>
  <c r="AQ21" i="25" s="1"/>
  <c r="AI132" i="25"/>
  <c r="BN132" i="24"/>
  <c r="BB132" i="25" s="1"/>
  <c r="AI33" i="25"/>
  <c r="BN33" i="24"/>
  <c r="BB33" i="25" s="1"/>
  <c r="AH23" i="25"/>
  <c r="BM23" i="24"/>
  <c r="BA23" i="25" s="1"/>
  <c r="AG14" i="25"/>
  <c r="BL14" i="24"/>
  <c r="AZ14" i="25" s="1"/>
  <c r="AG49" i="25"/>
  <c r="BL49" i="24"/>
  <c r="AZ49" i="25" s="1"/>
  <c r="AK117" i="25"/>
  <c r="BP117" i="24"/>
  <c r="BD117" i="25" s="1"/>
  <c r="AK11" i="25"/>
  <c r="BP11" i="24"/>
  <c r="BD11" i="25" s="1"/>
  <c r="W10" i="25"/>
  <c r="BB10" i="24"/>
  <c r="AP10" i="25" s="1"/>
  <c r="AC84" i="25"/>
  <c r="BH84" i="24"/>
  <c r="AV84" i="25" s="1"/>
  <c r="AC125" i="25"/>
  <c r="BH125" i="24"/>
  <c r="AV125" i="25" s="1"/>
  <c r="X95" i="25"/>
  <c r="BC95" i="24"/>
  <c r="AQ95" i="25" s="1"/>
  <c r="W99" i="25"/>
  <c r="BB99" i="24"/>
  <c r="AP99" i="25" s="1"/>
  <c r="AI55" i="25"/>
  <c r="BN55" i="24"/>
  <c r="BB55" i="25" s="1"/>
  <c r="AI11" i="25"/>
  <c r="BN11" i="24"/>
  <c r="BB11" i="25" s="1"/>
  <c r="AI62" i="25"/>
  <c r="BN62" i="24"/>
  <c r="BB62" i="25" s="1"/>
  <c r="AH47" i="25"/>
  <c r="BM47" i="24"/>
  <c r="BA47" i="25" s="1"/>
  <c r="AH5" i="25"/>
  <c r="BM5" i="24"/>
  <c r="BA5" i="25" s="1"/>
  <c r="AH68" i="25"/>
  <c r="BM68" i="24"/>
  <c r="BA68" i="25" s="1"/>
  <c r="AG129" i="25"/>
  <c r="BL129" i="24"/>
  <c r="AZ129" i="25" s="1"/>
  <c r="AG7" i="25"/>
  <c r="BL7" i="24"/>
  <c r="AZ7" i="25" s="1"/>
  <c r="AK85" i="25"/>
  <c r="BP85" i="24"/>
  <c r="BD85" i="25" s="1"/>
  <c r="AK26" i="25"/>
  <c r="BP26" i="24"/>
  <c r="BD26" i="25" s="1"/>
  <c r="W44" i="25"/>
  <c r="BB44" i="24"/>
  <c r="AP44" i="25" s="1"/>
  <c r="W64" i="25"/>
  <c r="BB64" i="24"/>
  <c r="AP64" i="25" s="1"/>
  <c r="AC103" i="25"/>
  <c r="BH103" i="24"/>
  <c r="AV103" i="25" s="1"/>
  <c r="AC23" i="25"/>
  <c r="BH23" i="24"/>
  <c r="AV23" i="25" s="1"/>
  <c r="AC114" i="25"/>
  <c r="BH114" i="24"/>
  <c r="AV114" i="25" s="1"/>
  <c r="X73" i="25"/>
  <c r="BC73" i="24"/>
  <c r="AQ73" i="25" s="1"/>
  <c r="X107" i="25"/>
  <c r="BC107" i="24"/>
  <c r="AQ107" i="25" s="1"/>
  <c r="X123" i="25"/>
  <c r="BC123" i="24"/>
  <c r="AQ123" i="25" s="1"/>
  <c r="W108" i="25"/>
  <c r="BB108" i="24"/>
  <c r="AP108" i="25" s="1"/>
  <c r="N54" i="24"/>
  <c r="B54" i="25" s="1"/>
  <c r="BV91" i="24"/>
  <c r="N45" i="24"/>
  <c r="B45" i="25" s="1"/>
  <c r="N73" i="24"/>
  <c r="B73" i="25" s="1"/>
  <c r="N35" i="24"/>
  <c r="B35" i="25" s="1"/>
  <c r="BV104" i="24"/>
  <c r="Z5" i="24"/>
  <c r="N5" i="25" s="1"/>
  <c r="Z87" i="24"/>
  <c r="N87" i="25" s="1"/>
  <c r="AH83" i="25"/>
  <c r="BM83" i="24"/>
  <c r="BA83" i="25" s="1"/>
  <c r="AI122" i="25"/>
  <c r="BN122" i="24"/>
  <c r="BB122" i="25" s="1"/>
  <c r="AI73" i="25"/>
  <c r="BN73" i="24"/>
  <c r="BB73" i="25" s="1"/>
  <c r="AI131" i="25"/>
  <c r="BN131" i="24"/>
  <c r="BB131" i="25" s="1"/>
  <c r="AI64" i="25"/>
  <c r="BN64" i="24"/>
  <c r="BB64" i="25" s="1"/>
  <c r="AI60" i="25"/>
  <c r="BN60" i="24"/>
  <c r="BB60" i="25" s="1"/>
  <c r="AI5" i="25"/>
  <c r="BN5" i="24"/>
  <c r="BB5" i="25" s="1"/>
  <c r="AI78" i="25"/>
  <c r="BN78" i="24"/>
  <c r="BB78" i="25" s="1"/>
  <c r="AI14" i="25"/>
  <c r="BN14" i="24"/>
  <c r="BB14" i="25" s="1"/>
  <c r="AI129" i="25"/>
  <c r="BN129" i="24"/>
  <c r="BB129" i="25" s="1"/>
  <c r="AI116" i="25"/>
  <c r="BN116" i="24"/>
  <c r="BB116" i="25" s="1"/>
  <c r="AH124" i="25"/>
  <c r="BM124" i="24"/>
  <c r="BA124" i="25" s="1"/>
  <c r="AH90" i="25"/>
  <c r="BM90" i="24"/>
  <c r="BA90" i="25" s="1"/>
  <c r="AH18" i="25"/>
  <c r="BM18" i="24"/>
  <c r="BA18" i="25" s="1"/>
  <c r="AH70" i="25"/>
  <c r="BM70" i="24"/>
  <c r="BA70" i="25" s="1"/>
  <c r="AH12" i="25"/>
  <c r="BM12" i="24"/>
  <c r="BA12" i="25" s="1"/>
  <c r="AH97" i="25"/>
  <c r="BM97" i="24"/>
  <c r="BA97" i="25" s="1"/>
  <c r="AH30" i="25"/>
  <c r="BM30" i="24"/>
  <c r="BA30" i="25" s="1"/>
  <c r="AH73" i="25"/>
  <c r="BM73" i="24"/>
  <c r="BA73" i="25" s="1"/>
  <c r="AH45" i="25"/>
  <c r="BM45" i="24"/>
  <c r="BA45" i="25" s="1"/>
  <c r="AH32" i="25"/>
  <c r="BM32" i="24"/>
  <c r="BA32" i="25" s="1"/>
  <c r="AH19" i="25"/>
  <c r="BM19" i="24"/>
  <c r="BA19" i="25" s="1"/>
  <c r="W11" i="25"/>
  <c r="BB11" i="24"/>
  <c r="AP11" i="25" s="1"/>
  <c r="AG47" i="25"/>
  <c r="BL47" i="24"/>
  <c r="AZ47" i="25" s="1"/>
  <c r="AG125" i="25"/>
  <c r="BL125" i="24"/>
  <c r="AZ125" i="25" s="1"/>
  <c r="AG39" i="25"/>
  <c r="BL39" i="24"/>
  <c r="AZ39" i="25" s="1"/>
  <c r="AG61" i="25"/>
  <c r="BL61" i="24"/>
  <c r="AZ61" i="25" s="1"/>
  <c r="AG57" i="25"/>
  <c r="BL57" i="24"/>
  <c r="AZ57" i="25" s="1"/>
  <c r="AG108" i="25"/>
  <c r="BL108" i="24"/>
  <c r="AZ108" i="25" s="1"/>
  <c r="AG59" i="25"/>
  <c r="BL59" i="24"/>
  <c r="AZ59" i="25" s="1"/>
  <c r="AG128" i="25"/>
  <c r="BL128" i="24"/>
  <c r="AZ128" i="25" s="1"/>
  <c r="AG115" i="25"/>
  <c r="BL115" i="24"/>
  <c r="AZ115" i="25" s="1"/>
  <c r="AG102" i="25"/>
  <c r="BL102" i="24"/>
  <c r="AZ102" i="25" s="1"/>
  <c r="AK9" i="25"/>
  <c r="BP9" i="24"/>
  <c r="BD9" i="25" s="1"/>
  <c r="AK43" i="25"/>
  <c r="BP43" i="24"/>
  <c r="BD43" i="25" s="1"/>
  <c r="AK125" i="25"/>
  <c r="BP125" i="24"/>
  <c r="BD125" i="25" s="1"/>
  <c r="AK112" i="25"/>
  <c r="BP112" i="24"/>
  <c r="BD112" i="25" s="1"/>
  <c r="AK89" i="25"/>
  <c r="BP89" i="24"/>
  <c r="BD89" i="25" s="1"/>
  <c r="AK123" i="25"/>
  <c r="BP123" i="24"/>
  <c r="BD123" i="25" s="1"/>
  <c r="AK134" i="25"/>
  <c r="BP134" i="24"/>
  <c r="BD134" i="25" s="1"/>
  <c r="AK120" i="25"/>
  <c r="BP120" i="24"/>
  <c r="BD120" i="25" s="1"/>
  <c r="AK107" i="25"/>
  <c r="BP107" i="24"/>
  <c r="BD107" i="25" s="1"/>
  <c r="AK94" i="25"/>
  <c r="BP94" i="24"/>
  <c r="BD94" i="25" s="1"/>
  <c r="AK80" i="25"/>
  <c r="BP80" i="24"/>
  <c r="BD80" i="25" s="1"/>
  <c r="W39" i="25"/>
  <c r="BB39" i="24"/>
  <c r="AP39" i="25" s="1"/>
  <c r="W121" i="25"/>
  <c r="BB121" i="24"/>
  <c r="AP121" i="25" s="1"/>
  <c r="W104" i="25"/>
  <c r="BB104" i="24"/>
  <c r="AP104" i="25" s="1"/>
  <c r="W111" i="25"/>
  <c r="BB111" i="24"/>
  <c r="AP111" i="25" s="1"/>
  <c r="W48" i="25"/>
  <c r="BB48" i="24"/>
  <c r="AP48" i="25" s="1"/>
  <c r="W133" i="25"/>
  <c r="BB133" i="24"/>
  <c r="AP133" i="25" s="1"/>
  <c r="W54" i="25"/>
  <c r="BB54" i="24"/>
  <c r="AP54" i="25" s="1"/>
  <c r="W41" i="25"/>
  <c r="BB41" i="24"/>
  <c r="AP41" i="25" s="1"/>
  <c r="W28" i="25"/>
  <c r="BB28" i="24"/>
  <c r="AP28" i="25" s="1"/>
  <c r="AC120" i="25"/>
  <c r="BH120" i="24"/>
  <c r="AV120" i="25" s="1"/>
  <c r="AC63" i="25"/>
  <c r="BH63" i="24"/>
  <c r="AV63" i="25" s="1"/>
  <c r="AC80" i="25"/>
  <c r="BH80" i="24"/>
  <c r="AV80" i="25" s="1"/>
  <c r="AC11" i="25"/>
  <c r="BH11" i="24"/>
  <c r="AV11" i="25" s="1"/>
  <c r="AC96" i="25"/>
  <c r="BH96" i="24"/>
  <c r="AV96" i="25" s="1"/>
  <c r="AC129" i="25"/>
  <c r="BH129" i="24"/>
  <c r="AV129" i="25" s="1"/>
  <c r="AC25" i="25"/>
  <c r="BH25" i="24"/>
  <c r="AV25" i="25" s="1"/>
  <c r="AC113" i="25"/>
  <c r="BH113" i="24"/>
  <c r="AV113" i="25" s="1"/>
  <c r="AC73" i="25"/>
  <c r="BH73" i="24"/>
  <c r="AV73" i="25" s="1"/>
  <c r="AC44" i="25"/>
  <c r="BH44" i="24"/>
  <c r="AV44" i="25" s="1"/>
  <c r="AC78" i="25"/>
  <c r="BH78" i="24"/>
  <c r="AV78" i="25" s="1"/>
  <c r="X126" i="25"/>
  <c r="BC126" i="24"/>
  <c r="AQ126" i="25" s="1"/>
  <c r="X116" i="25"/>
  <c r="BC116" i="24"/>
  <c r="AQ116" i="25" s="1"/>
  <c r="X72" i="25"/>
  <c r="BC72" i="24"/>
  <c r="AQ72" i="25" s="1"/>
  <c r="X97" i="25"/>
  <c r="BC97" i="24"/>
  <c r="AQ97" i="25" s="1"/>
  <c r="X96" i="25"/>
  <c r="BC96" i="24"/>
  <c r="AQ96" i="25" s="1"/>
  <c r="X23" i="25"/>
  <c r="BC23" i="24"/>
  <c r="AQ23" i="25" s="1"/>
  <c r="X54" i="25"/>
  <c r="BC54" i="24"/>
  <c r="AQ54" i="25" s="1"/>
  <c r="X105" i="25"/>
  <c r="BC105" i="24"/>
  <c r="AQ105" i="25" s="1"/>
  <c r="X101" i="25"/>
  <c r="BC101" i="24"/>
  <c r="AQ101" i="25" s="1"/>
  <c r="X100" i="25"/>
  <c r="BC100" i="24"/>
  <c r="AQ100" i="25" s="1"/>
  <c r="X87" i="25"/>
  <c r="BC87" i="24"/>
  <c r="AQ87" i="25" s="1"/>
  <c r="W87" i="25"/>
  <c r="BB87" i="24"/>
  <c r="AP87" i="25" s="1"/>
  <c r="W57" i="25"/>
  <c r="BB57" i="24"/>
  <c r="AP57" i="25" s="1"/>
  <c r="W61" i="25"/>
  <c r="BB61" i="24"/>
  <c r="AP61" i="25" s="1"/>
  <c r="W128" i="25"/>
  <c r="BB128" i="24"/>
  <c r="AP128" i="25" s="1"/>
  <c r="AI52" i="25"/>
  <c r="BN52" i="24"/>
  <c r="BB52" i="25" s="1"/>
  <c r="AH39" i="25"/>
  <c r="BM39" i="24"/>
  <c r="BA39" i="25" s="1"/>
  <c r="AG135" i="25"/>
  <c r="BL135" i="24"/>
  <c r="AZ135" i="25" s="1"/>
  <c r="AK76" i="25"/>
  <c r="BP76" i="24"/>
  <c r="BD76" i="25" s="1"/>
  <c r="W113" i="25"/>
  <c r="BB113" i="24"/>
  <c r="AP113" i="25" s="1"/>
  <c r="AC6" i="25"/>
  <c r="BH6" i="24"/>
  <c r="AV6" i="25" s="1"/>
  <c r="AI31" i="25"/>
  <c r="BN31" i="24"/>
  <c r="BB31" i="25" s="1"/>
  <c r="AI58" i="25"/>
  <c r="BN58" i="24"/>
  <c r="BB58" i="25" s="1"/>
  <c r="AH38" i="25"/>
  <c r="BM38" i="24"/>
  <c r="BA38" i="25" s="1"/>
  <c r="AG86" i="25"/>
  <c r="BL86" i="24"/>
  <c r="AZ86" i="25" s="1"/>
  <c r="AG31" i="25"/>
  <c r="BL31" i="24"/>
  <c r="AZ31" i="25" s="1"/>
  <c r="AK100" i="25"/>
  <c r="BP100" i="24"/>
  <c r="BD100" i="25" s="1"/>
  <c r="AG62" i="25"/>
  <c r="BL62" i="24"/>
  <c r="AZ62" i="25" s="1"/>
  <c r="AC51" i="25"/>
  <c r="BH51" i="24"/>
  <c r="AV51" i="25" s="1"/>
  <c r="X38" i="25"/>
  <c r="BC38" i="24"/>
  <c r="AQ38" i="25" s="1"/>
  <c r="W35" i="25"/>
  <c r="BB35" i="24"/>
  <c r="AP35" i="25" s="1"/>
  <c r="AI71" i="25"/>
  <c r="BN71" i="24"/>
  <c r="BB71" i="25" s="1"/>
  <c r="AH51" i="25"/>
  <c r="BM51" i="24"/>
  <c r="BA51" i="25" s="1"/>
  <c r="AH80" i="25"/>
  <c r="BM80" i="24"/>
  <c r="BA80" i="25" s="1"/>
  <c r="AG21" i="25"/>
  <c r="BL21" i="24"/>
  <c r="AZ21" i="25" s="1"/>
  <c r="AG19" i="25"/>
  <c r="BL19" i="24"/>
  <c r="AZ19" i="25" s="1"/>
  <c r="AK33" i="25"/>
  <c r="BP33" i="24"/>
  <c r="BD33" i="25" s="1"/>
  <c r="AK128" i="25"/>
  <c r="BP128" i="24"/>
  <c r="BD128" i="25" s="1"/>
  <c r="W89" i="25"/>
  <c r="BB89" i="24"/>
  <c r="AP89" i="25" s="1"/>
  <c r="AC133" i="25"/>
  <c r="BH133" i="24"/>
  <c r="AV133" i="25" s="1"/>
  <c r="AC98" i="25"/>
  <c r="BH98" i="24"/>
  <c r="AV98" i="25" s="1"/>
  <c r="X22" i="25"/>
  <c r="BC22" i="24"/>
  <c r="AQ22" i="25" s="1"/>
  <c r="W72" i="25"/>
  <c r="BB72" i="24"/>
  <c r="AP72" i="25" s="1"/>
  <c r="AI97" i="25"/>
  <c r="BN97" i="24"/>
  <c r="BB97" i="25" s="1"/>
  <c r="AI21" i="25"/>
  <c r="BN21" i="24"/>
  <c r="BB21" i="25" s="1"/>
  <c r="AH94" i="25"/>
  <c r="BM94" i="24"/>
  <c r="BA94" i="25" s="1"/>
  <c r="AH81" i="25"/>
  <c r="BM81" i="24"/>
  <c r="BA81" i="25" s="1"/>
  <c r="AG134" i="25"/>
  <c r="BL134" i="24"/>
  <c r="AZ134" i="25" s="1"/>
  <c r="AG52" i="25"/>
  <c r="BL52" i="24"/>
  <c r="AZ52" i="25" s="1"/>
  <c r="BE94" i="24"/>
  <c r="AS94" i="25" s="1"/>
  <c r="AK102" i="25"/>
  <c r="BP102" i="24"/>
  <c r="BD102" i="25" s="1"/>
  <c r="AK57" i="25"/>
  <c r="BP57" i="24"/>
  <c r="BD57" i="25" s="1"/>
  <c r="AK130" i="25"/>
  <c r="BP130" i="24"/>
  <c r="BD130" i="25" s="1"/>
  <c r="W96" i="25"/>
  <c r="BB96" i="24"/>
  <c r="AP96" i="25" s="1"/>
  <c r="AC19" i="25"/>
  <c r="BH19" i="24"/>
  <c r="AV19" i="25" s="1"/>
  <c r="AC38" i="25"/>
  <c r="BH38" i="24"/>
  <c r="AV38" i="25" s="1"/>
  <c r="AC112" i="25"/>
  <c r="BH112" i="24"/>
  <c r="AV112" i="25" s="1"/>
  <c r="AC85" i="25"/>
  <c r="BH85" i="24"/>
  <c r="AV85" i="25" s="1"/>
  <c r="X92" i="25"/>
  <c r="BC92" i="24"/>
  <c r="AQ92" i="25" s="1"/>
  <c r="X12" i="25"/>
  <c r="BC12" i="24"/>
  <c r="AQ12" i="25" s="1"/>
  <c r="X136" i="25"/>
  <c r="BC136" i="24"/>
  <c r="AQ136" i="25" s="1"/>
  <c r="W115" i="25"/>
  <c r="BB115" i="24"/>
  <c r="AP115" i="25" s="1"/>
  <c r="N12" i="24"/>
  <c r="B12" i="25" s="1"/>
  <c r="N33" i="24"/>
  <c r="B33" i="25" s="1"/>
  <c r="N65" i="24"/>
  <c r="B65" i="25" s="1"/>
  <c r="N91" i="24"/>
  <c r="B91" i="25" s="1"/>
  <c r="BV117" i="24"/>
  <c r="Z136" i="24"/>
  <c r="N136" i="25" s="1"/>
  <c r="Z75" i="24"/>
  <c r="N75" i="25" s="1"/>
  <c r="AG101" i="25"/>
  <c r="BL101" i="24"/>
  <c r="AZ101" i="25" s="1"/>
  <c r="AI50" i="25"/>
  <c r="BN50" i="24"/>
  <c r="BB50" i="25" s="1"/>
  <c r="AI28" i="25"/>
  <c r="BN28" i="24"/>
  <c r="BB28" i="25" s="1"/>
  <c r="AI102" i="25"/>
  <c r="BN102" i="24"/>
  <c r="BB102" i="25" s="1"/>
  <c r="AI36" i="25"/>
  <c r="BN36" i="24"/>
  <c r="BB36" i="25" s="1"/>
  <c r="AI42" i="25"/>
  <c r="BN42" i="24"/>
  <c r="BB42" i="25" s="1"/>
  <c r="AI133" i="25"/>
  <c r="BN133" i="24"/>
  <c r="BB133" i="25" s="1"/>
  <c r="AI63" i="25"/>
  <c r="BN63" i="24"/>
  <c r="BB63" i="25" s="1"/>
  <c r="AI130" i="25"/>
  <c r="BN130" i="24"/>
  <c r="BB130" i="25" s="1"/>
  <c r="AI117" i="25"/>
  <c r="BN117" i="24"/>
  <c r="BB117" i="25" s="1"/>
  <c r="AI104" i="25"/>
  <c r="BN104" i="24"/>
  <c r="BB104" i="25" s="1"/>
  <c r="AH72" i="25"/>
  <c r="BM72" i="24"/>
  <c r="BA72" i="25" s="1"/>
  <c r="AH36" i="25"/>
  <c r="BM36" i="24"/>
  <c r="BA36" i="25" s="1"/>
  <c r="AH133" i="25"/>
  <c r="BM133" i="24"/>
  <c r="BA133" i="25" s="1"/>
  <c r="AH42" i="25"/>
  <c r="BM42" i="24"/>
  <c r="BA42" i="25" s="1"/>
  <c r="AH134" i="25"/>
  <c r="BM134" i="24"/>
  <c r="BA134" i="25" s="1"/>
  <c r="AH82" i="25"/>
  <c r="BM82" i="24"/>
  <c r="BA82" i="25" s="1"/>
  <c r="AH15" i="25"/>
  <c r="BM15" i="24"/>
  <c r="BA15" i="25" s="1"/>
  <c r="AH58" i="25"/>
  <c r="BM58" i="24"/>
  <c r="BA58" i="25" s="1"/>
  <c r="AH33" i="25"/>
  <c r="BM33" i="24"/>
  <c r="BA33" i="25" s="1"/>
  <c r="AH20" i="25"/>
  <c r="BM20" i="24"/>
  <c r="BA20" i="25" s="1"/>
  <c r="AH7" i="25"/>
  <c r="BM7" i="24"/>
  <c r="BA7" i="25" s="1"/>
  <c r="W37" i="25"/>
  <c r="BB37" i="24"/>
  <c r="AP37" i="25" s="1"/>
  <c r="AG95" i="25"/>
  <c r="BL95" i="24"/>
  <c r="AZ95" i="25" s="1"/>
  <c r="AG71" i="25"/>
  <c r="BL71" i="24"/>
  <c r="AZ71" i="25" s="1"/>
  <c r="AG110" i="25"/>
  <c r="BL110" i="24"/>
  <c r="AZ110" i="25" s="1"/>
  <c r="AG36" i="25"/>
  <c r="BL36" i="24"/>
  <c r="AZ36" i="25" s="1"/>
  <c r="AG33" i="25"/>
  <c r="BL33" i="24"/>
  <c r="AZ33" i="25" s="1"/>
  <c r="AG93" i="25"/>
  <c r="BL93" i="24"/>
  <c r="AZ93" i="25" s="1"/>
  <c r="AG41" i="25"/>
  <c r="BL41" i="24"/>
  <c r="AZ41" i="25" s="1"/>
  <c r="AG116" i="25"/>
  <c r="BL116" i="24"/>
  <c r="AZ116" i="25" s="1"/>
  <c r="AG103" i="25"/>
  <c r="BL103" i="24"/>
  <c r="AZ103" i="25" s="1"/>
  <c r="AG90" i="25"/>
  <c r="BL90" i="24"/>
  <c r="AZ90" i="25" s="1"/>
  <c r="AK91" i="25"/>
  <c r="BP91" i="24"/>
  <c r="BD91" i="25" s="1"/>
  <c r="AK103" i="25"/>
  <c r="BP103" i="24"/>
  <c r="BD103" i="25" s="1"/>
  <c r="AK90" i="25"/>
  <c r="BP90" i="24"/>
  <c r="BD90" i="25" s="1"/>
  <c r="AK75" i="25"/>
  <c r="BP75" i="24"/>
  <c r="BD75" i="25" s="1"/>
  <c r="AK67" i="25"/>
  <c r="BP67" i="24"/>
  <c r="BD67" i="25" s="1"/>
  <c r="AK101" i="25"/>
  <c r="BP101" i="24"/>
  <c r="BD101" i="25" s="1"/>
  <c r="AK122" i="25"/>
  <c r="BP122" i="24"/>
  <c r="BD122" i="25" s="1"/>
  <c r="AK108" i="25"/>
  <c r="BP108" i="24"/>
  <c r="BD108" i="25" s="1"/>
  <c r="AK95" i="25"/>
  <c r="BP95" i="24"/>
  <c r="BD95" i="25" s="1"/>
  <c r="AK82" i="25"/>
  <c r="BP82" i="24"/>
  <c r="BD82" i="25" s="1"/>
  <c r="AK68" i="25"/>
  <c r="BP68" i="24"/>
  <c r="BD68" i="25" s="1"/>
  <c r="W69" i="25"/>
  <c r="BB69" i="24"/>
  <c r="AP69" i="25" s="1"/>
  <c r="W129" i="25"/>
  <c r="BB129" i="24"/>
  <c r="AP129" i="25" s="1"/>
  <c r="W97" i="25"/>
  <c r="BB97" i="24"/>
  <c r="AP97" i="25" s="1"/>
  <c r="W33" i="25"/>
  <c r="BB33" i="24"/>
  <c r="AP33" i="25" s="1"/>
  <c r="W119" i="25"/>
  <c r="BB119" i="24"/>
  <c r="AP119" i="25" s="1"/>
  <c r="W42" i="25"/>
  <c r="BB42" i="24"/>
  <c r="AP42" i="25" s="1"/>
  <c r="W29" i="25"/>
  <c r="BB29" i="24"/>
  <c r="AP29" i="25" s="1"/>
  <c r="W16" i="25"/>
  <c r="BB16" i="24"/>
  <c r="AP16" i="25" s="1"/>
  <c r="AC28" i="25"/>
  <c r="BH28" i="24"/>
  <c r="AV28" i="25" s="1"/>
  <c r="AC33" i="25"/>
  <c r="BH33" i="24"/>
  <c r="AV33" i="25" s="1"/>
  <c r="AC43" i="25"/>
  <c r="BH43" i="24"/>
  <c r="AV43" i="25" s="1"/>
  <c r="AC132" i="25"/>
  <c r="BH132" i="24"/>
  <c r="AV132" i="25" s="1"/>
  <c r="AC77" i="25"/>
  <c r="BH77" i="24"/>
  <c r="AV77" i="25" s="1"/>
  <c r="AC108" i="25"/>
  <c r="BH108" i="24"/>
  <c r="AV108" i="25" s="1"/>
  <c r="AC131" i="25"/>
  <c r="BH131" i="24"/>
  <c r="AV131" i="25" s="1"/>
  <c r="AC100" i="25"/>
  <c r="BH100" i="24"/>
  <c r="AV100" i="25" s="1"/>
  <c r="AC60" i="25"/>
  <c r="BH60" i="24"/>
  <c r="AV60" i="25" s="1"/>
  <c r="AC29" i="25"/>
  <c r="BH29" i="24"/>
  <c r="AV29" i="25" s="1"/>
  <c r="AC66" i="25"/>
  <c r="BH66" i="24"/>
  <c r="AV66" i="25" s="1"/>
  <c r="X91" i="25"/>
  <c r="BC91" i="24"/>
  <c r="AQ91" i="25" s="1"/>
  <c r="X80" i="25"/>
  <c r="BC80" i="24"/>
  <c r="AQ80" i="25" s="1"/>
  <c r="X36" i="25"/>
  <c r="BC36" i="24"/>
  <c r="AQ36" i="25" s="1"/>
  <c r="X61" i="25"/>
  <c r="BC61" i="24"/>
  <c r="AQ61" i="25" s="1"/>
  <c r="X79" i="25"/>
  <c r="BC79" i="24"/>
  <c r="AQ79" i="25" s="1"/>
  <c r="X6" i="25"/>
  <c r="BC6" i="24"/>
  <c r="AQ6" i="25" s="1"/>
  <c r="X35" i="25"/>
  <c r="BC35" i="24"/>
  <c r="AQ35" i="25" s="1"/>
  <c r="X93" i="25"/>
  <c r="BC93" i="24"/>
  <c r="AQ93" i="25" s="1"/>
  <c r="X89" i="25"/>
  <c r="BC89" i="24"/>
  <c r="AQ89" i="25" s="1"/>
  <c r="X88" i="25"/>
  <c r="BC88" i="24"/>
  <c r="AQ88" i="25" s="1"/>
  <c r="X75" i="25"/>
  <c r="BC75" i="24"/>
  <c r="AQ75" i="25" s="1"/>
  <c r="W134" i="25"/>
  <c r="BB134" i="24"/>
  <c r="AP134" i="25" s="1"/>
  <c r="W102" i="25"/>
  <c r="BB102" i="24"/>
  <c r="AP102" i="25" s="1"/>
  <c r="W114" i="25"/>
  <c r="BB114" i="24"/>
  <c r="AP114" i="25" s="1"/>
  <c r="W84" i="25"/>
  <c r="BB84" i="24"/>
  <c r="AP84" i="25" s="1"/>
  <c r="W74" i="25"/>
  <c r="BB74" i="24"/>
  <c r="AP74" i="25" s="1"/>
  <c r="AI45" i="25"/>
  <c r="BN45" i="24"/>
  <c r="BB45" i="25" s="1"/>
  <c r="AH92" i="25"/>
  <c r="BM92" i="24"/>
  <c r="BA92" i="25" s="1"/>
  <c r="AG44" i="25"/>
  <c r="BL44" i="24"/>
  <c r="AZ44" i="25" s="1"/>
  <c r="AK36" i="25"/>
  <c r="BP36" i="24"/>
  <c r="BD36" i="25" s="1"/>
  <c r="W88" i="25"/>
  <c r="BB88" i="24"/>
  <c r="AP88" i="25" s="1"/>
  <c r="AC128" i="25"/>
  <c r="BH128" i="24"/>
  <c r="AV128" i="25" s="1"/>
  <c r="X133" i="25"/>
  <c r="BC133" i="24"/>
  <c r="AQ133" i="25" s="1"/>
  <c r="AI16" i="25"/>
  <c r="BN16" i="24"/>
  <c r="BB16" i="25" s="1"/>
  <c r="AI19" i="25"/>
  <c r="BN19" i="24"/>
  <c r="BB19" i="25" s="1"/>
  <c r="AH93" i="25"/>
  <c r="BM93" i="24"/>
  <c r="BA93" i="25" s="1"/>
  <c r="AG6" i="25"/>
  <c r="BL6" i="24"/>
  <c r="AZ6" i="25" s="1"/>
  <c r="W110" i="25"/>
  <c r="BB110" i="24"/>
  <c r="AP110" i="25" s="1"/>
  <c r="AI108" i="25"/>
  <c r="BN108" i="24"/>
  <c r="BB108" i="25" s="1"/>
  <c r="AG40" i="25"/>
  <c r="BL40" i="24"/>
  <c r="AZ40" i="25" s="1"/>
  <c r="W22" i="25"/>
  <c r="BB22" i="24"/>
  <c r="AP22" i="25" s="1"/>
  <c r="AI113" i="25"/>
  <c r="BN113" i="24"/>
  <c r="BB113" i="25" s="1"/>
  <c r="AI109" i="25"/>
  <c r="BN109" i="24"/>
  <c r="BB109" i="25" s="1"/>
  <c r="AI74" i="25"/>
  <c r="BN74" i="24"/>
  <c r="BB74" i="25" s="1"/>
  <c r="AI7" i="25"/>
  <c r="BN7" i="24"/>
  <c r="BB7" i="25" s="1"/>
  <c r="AI27" i="25"/>
  <c r="BN27" i="24"/>
  <c r="BB27" i="25" s="1"/>
  <c r="AI115" i="25"/>
  <c r="BN115" i="24"/>
  <c r="BB115" i="25" s="1"/>
  <c r="AI48" i="25"/>
  <c r="BN48" i="24"/>
  <c r="BB48" i="25" s="1"/>
  <c r="AI118" i="25"/>
  <c r="BN118" i="24"/>
  <c r="BB118" i="25" s="1"/>
  <c r="AI105" i="25"/>
  <c r="BN105" i="24"/>
  <c r="BB105" i="25" s="1"/>
  <c r="AI92" i="25"/>
  <c r="BN92" i="24"/>
  <c r="BB92" i="25" s="1"/>
  <c r="AH123" i="25"/>
  <c r="BM123" i="24"/>
  <c r="BA123" i="25" s="1"/>
  <c r="AH113" i="25"/>
  <c r="BM113" i="24"/>
  <c r="BA113" i="25" s="1"/>
  <c r="AH99" i="25"/>
  <c r="BM99" i="24"/>
  <c r="BA99" i="25" s="1"/>
  <c r="AH14" i="25"/>
  <c r="BM14" i="24"/>
  <c r="BA14" i="25" s="1"/>
  <c r="AH119" i="25"/>
  <c r="BM119" i="24"/>
  <c r="BA119" i="25" s="1"/>
  <c r="AH64" i="25"/>
  <c r="BM64" i="24"/>
  <c r="BA64" i="25" s="1"/>
  <c r="AH4" i="25"/>
  <c r="BM4" i="24"/>
  <c r="BA4" i="25" s="1"/>
  <c r="AH40" i="25"/>
  <c r="BM40" i="24"/>
  <c r="BA40" i="25" s="1"/>
  <c r="AH21" i="25"/>
  <c r="BM21" i="24"/>
  <c r="BA21" i="25" s="1"/>
  <c r="AH8" i="25"/>
  <c r="BM8" i="24"/>
  <c r="BA8" i="25" s="1"/>
  <c r="AK29" i="25"/>
  <c r="BP29" i="24"/>
  <c r="BD29" i="25" s="1"/>
  <c r="W68" i="25"/>
  <c r="BB68" i="24"/>
  <c r="AP68" i="25" s="1"/>
  <c r="AG29" i="25"/>
  <c r="BL29" i="24"/>
  <c r="AZ29" i="25" s="1"/>
  <c r="AG23" i="25"/>
  <c r="BL23" i="24"/>
  <c r="AZ23" i="25" s="1"/>
  <c r="AG72" i="25"/>
  <c r="BL72" i="24"/>
  <c r="AZ72" i="25" s="1"/>
  <c r="AG13" i="25"/>
  <c r="BL13" i="24"/>
  <c r="AZ13" i="25" s="1"/>
  <c r="AG9" i="25"/>
  <c r="BL9" i="24"/>
  <c r="AZ9" i="25" s="1"/>
  <c r="AG75" i="25"/>
  <c r="BL75" i="24"/>
  <c r="AZ75" i="25" s="1"/>
  <c r="AG26" i="25"/>
  <c r="BL26" i="24"/>
  <c r="AZ26" i="25" s="1"/>
  <c r="AG104" i="25"/>
  <c r="BL104" i="24"/>
  <c r="AZ104" i="25" s="1"/>
  <c r="AG91" i="25"/>
  <c r="BL91" i="24"/>
  <c r="AZ91" i="25" s="1"/>
  <c r="AG78" i="25"/>
  <c r="BL78" i="24"/>
  <c r="AZ78" i="25" s="1"/>
  <c r="AK81" i="25"/>
  <c r="BP81" i="24"/>
  <c r="BD81" i="25" s="1"/>
  <c r="AK42" i="25"/>
  <c r="BP42" i="24"/>
  <c r="BD42" i="25" s="1"/>
  <c r="AK53" i="25"/>
  <c r="BP53" i="24"/>
  <c r="BD53" i="25" s="1"/>
  <c r="AK41" i="25"/>
  <c r="BP41" i="24"/>
  <c r="BD41" i="25" s="1"/>
  <c r="AK49" i="25"/>
  <c r="BP49" i="24"/>
  <c r="BD49" i="25" s="1"/>
  <c r="AK79" i="25"/>
  <c r="BP79" i="24"/>
  <c r="BD79" i="25" s="1"/>
  <c r="AK110" i="25"/>
  <c r="BP110" i="24"/>
  <c r="BD110" i="25" s="1"/>
  <c r="AK96" i="25"/>
  <c r="BP96" i="24"/>
  <c r="BD96" i="25" s="1"/>
  <c r="AK83" i="25"/>
  <c r="BP83" i="24"/>
  <c r="BD83" i="25" s="1"/>
  <c r="AK70" i="25"/>
  <c r="BP70" i="24"/>
  <c r="BD70" i="25" s="1"/>
  <c r="AK56" i="25"/>
  <c r="BP56" i="24"/>
  <c r="BD56" i="25" s="1"/>
  <c r="W94" i="25"/>
  <c r="BB94" i="24"/>
  <c r="AP94" i="25" s="1"/>
  <c r="W131" i="25"/>
  <c r="BB131" i="24"/>
  <c r="AP131" i="25" s="1"/>
  <c r="W82" i="25"/>
  <c r="BB82" i="24"/>
  <c r="AP82" i="25" s="1"/>
  <c r="W15" i="25"/>
  <c r="BB15" i="24"/>
  <c r="AP15" i="25" s="1"/>
  <c r="W105" i="25"/>
  <c r="BB105" i="24"/>
  <c r="AP105" i="25" s="1"/>
  <c r="W30" i="25"/>
  <c r="BB30" i="24"/>
  <c r="AP30" i="25" s="1"/>
  <c r="W17" i="25"/>
  <c r="BB17" i="24"/>
  <c r="AP17" i="25" s="1"/>
  <c r="AH29" i="25"/>
  <c r="BM29" i="24"/>
  <c r="BA29" i="25" s="1"/>
  <c r="AC119" i="25"/>
  <c r="BH119" i="24"/>
  <c r="AV119" i="25" s="1"/>
  <c r="AC115" i="25"/>
  <c r="BH115" i="24"/>
  <c r="AV115" i="25" s="1"/>
  <c r="AC14" i="25"/>
  <c r="BH14" i="24"/>
  <c r="AV14" i="25" s="1"/>
  <c r="AC101" i="25"/>
  <c r="BH101" i="24"/>
  <c r="AV101" i="25" s="1"/>
  <c r="AC56" i="25"/>
  <c r="BH56" i="24"/>
  <c r="AV56" i="25" s="1"/>
  <c r="AC89" i="25"/>
  <c r="BH89" i="24"/>
  <c r="AV89" i="25" s="1"/>
  <c r="AC118" i="25"/>
  <c r="BH118" i="24"/>
  <c r="AV118" i="25" s="1"/>
  <c r="AC87" i="25"/>
  <c r="BH87" i="24"/>
  <c r="AV87" i="25" s="1"/>
  <c r="AC45" i="25"/>
  <c r="BH45" i="24"/>
  <c r="AV45" i="25" s="1"/>
  <c r="AC15" i="25"/>
  <c r="BH15" i="24"/>
  <c r="AV15" i="25" s="1"/>
  <c r="AC54" i="25"/>
  <c r="BH54" i="24"/>
  <c r="AV54" i="25" s="1"/>
  <c r="X55" i="25"/>
  <c r="BC55" i="24"/>
  <c r="AQ55" i="25" s="1"/>
  <c r="X44" i="25"/>
  <c r="BC44" i="24"/>
  <c r="AQ44" i="25" s="1"/>
  <c r="X104" i="25"/>
  <c r="BC104" i="24"/>
  <c r="AQ104" i="25" s="1"/>
  <c r="X25" i="25"/>
  <c r="BC25" i="24"/>
  <c r="AQ25" i="25" s="1"/>
  <c r="X60" i="25"/>
  <c r="BC60" i="24"/>
  <c r="AQ60" i="25" s="1"/>
  <c r="X130" i="25"/>
  <c r="BC130" i="24"/>
  <c r="AQ130" i="25" s="1"/>
  <c r="X18" i="25"/>
  <c r="BC18" i="24"/>
  <c r="AQ18" i="25" s="1"/>
  <c r="X81" i="25"/>
  <c r="BC81" i="24"/>
  <c r="AQ81" i="25" s="1"/>
  <c r="X77" i="25"/>
  <c r="BC77" i="24"/>
  <c r="AQ77" i="25" s="1"/>
  <c r="X76" i="25"/>
  <c r="BC76" i="24"/>
  <c r="AQ76" i="25" s="1"/>
  <c r="X63" i="25"/>
  <c r="BC63" i="24"/>
  <c r="AQ63" i="25" s="1"/>
  <c r="AI76" i="25"/>
  <c r="BN76" i="24"/>
  <c r="BB76" i="25" s="1"/>
  <c r="AG65" i="25"/>
  <c r="BL65" i="24"/>
  <c r="AZ65" i="25" s="1"/>
  <c r="AA41" i="25"/>
  <c r="BF41" i="24"/>
  <c r="AT41" i="25" s="1"/>
  <c r="W24" i="25"/>
  <c r="BB24" i="24"/>
  <c r="AP24" i="25" s="1"/>
  <c r="Z27" i="25"/>
  <c r="BE27" i="24"/>
  <c r="AS27" i="25" s="1"/>
  <c r="AI99" i="25"/>
  <c r="BN99" i="24"/>
  <c r="BB99" i="25" s="1"/>
  <c r="AI70" i="25"/>
  <c r="BN70" i="24"/>
  <c r="BB70" i="25" s="1"/>
  <c r="AH106" i="25"/>
  <c r="BM106" i="24"/>
  <c r="BA106" i="25" s="1"/>
  <c r="AH104" i="25"/>
  <c r="BM104" i="24"/>
  <c r="BA104" i="25" s="1"/>
  <c r="AG17" i="25"/>
  <c r="BL17" i="24"/>
  <c r="AZ17" i="25" s="1"/>
  <c r="AG43" i="25"/>
  <c r="BL43" i="24"/>
  <c r="AZ43" i="25" s="1"/>
  <c r="AK121" i="25"/>
  <c r="BP121" i="24"/>
  <c r="BD121" i="25" s="1"/>
  <c r="AH27" i="25"/>
  <c r="BM27" i="24"/>
  <c r="BA27" i="25" s="1"/>
  <c r="AC109" i="25"/>
  <c r="BH109" i="24"/>
  <c r="AV109" i="25" s="1"/>
  <c r="X102" i="25"/>
  <c r="BC102" i="24"/>
  <c r="AQ102" i="25" s="1"/>
  <c r="X58" i="25"/>
  <c r="BC58" i="24"/>
  <c r="AQ58" i="25" s="1"/>
  <c r="X15" i="25"/>
  <c r="BC15" i="24"/>
  <c r="AQ15" i="25" s="1"/>
  <c r="AG119" i="25"/>
  <c r="BL119" i="24"/>
  <c r="AZ119" i="25" s="1"/>
  <c r="AI86" i="25"/>
  <c r="BN86" i="24"/>
  <c r="BB86" i="25" s="1"/>
  <c r="AH59" i="25"/>
  <c r="BM59" i="24"/>
  <c r="BA59" i="25" s="1"/>
  <c r="AG85" i="25"/>
  <c r="BL85" i="24"/>
  <c r="AZ85" i="25" s="1"/>
  <c r="AK50" i="25"/>
  <c r="BP50" i="24"/>
  <c r="BD50" i="25" s="1"/>
  <c r="W101" i="25"/>
  <c r="BB101" i="24"/>
  <c r="AP101" i="25" s="1"/>
  <c r="AC91" i="25"/>
  <c r="BH91" i="24"/>
  <c r="AV91" i="25" s="1"/>
  <c r="X11" i="25"/>
  <c r="BC11" i="24"/>
  <c r="AQ11" i="25" s="1"/>
  <c r="X17" i="25"/>
  <c r="BC17" i="24"/>
  <c r="AQ17" i="25" s="1"/>
  <c r="AI135" i="25"/>
  <c r="BN135" i="24"/>
  <c r="BB135" i="25" s="1"/>
  <c r="AH22" i="25"/>
  <c r="BM22" i="24"/>
  <c r="BA22" i="25" s="1"/>
  <c r="AH132" i="25"/>
  <c r="BM132" i="24"/>
  <c r="BA132" i="25" s="1"/>
  <c r="AG122" i="25"/>
  <c r="BL122" i="24"/>
  <c r="AZ122" i="25" s="1"/>
  <c r="AK66" i="25"/>
  <c r="BP66" i="24"/>
  <c r="BD66" i="25" s="1"/>
  <c r="W76" i="25"/>
  <c r="BB76" i="24"/>
  <c r="AP76" i="25" s="1"/>
  <c r="AC67" i="25"/>
  <c r="BH67" i="24"/>
  <c r="AV67" i="25" s="1"/>
  <c r="X46" i="25"/>
  <c r="BC46" i="24"/>
  <c r="AQ46" i="25" s="1"/>
  <c r="X5" i="25"/>
  <c r="BC5" i="24"/>
  <c r="AQ5" i="25" s="1"/>
  <c r="AG132" i="25"/>
  <c r="BL132" i="24"/>
  <c r="AZ132" i="25" s="1"/>
  <c r="W23" i="25"/>
  <c r="BB23" i="24"/>
  <c r="AP23" i="25" s="1"/>
  <c r="N95" i="24"/>
  <c r="B95" i="25" s="1"/>
  <c r="BV41" i="24"/>
  <c r="N135" i="24"/>
  <c r="B135" i="25" s="1"/>
  <c r="N72" i="24"/>
  <c r="B72" i="25" s="1"/>
  <c r="BV98" i="24"/>
  <c r="Z24" i="24"/>
  <c r="N24" i="25" s="1"/>
  <c r="Z112" i="24"/>
  <c r="N112" i="25" s="1"/>
  <c r="AH75" i="25"/>
  <c r="BM75" i="24"/>
  <c r="BA75" i="25" s="1"/>
  <c r="AI41" i="25"/>
  <c r="BN41" i="24"/>
  <c r="BB41" i="25" s="1"/>
  <c r="AI72" i="25"/>
  <c r="BN72" i="24"/>
  <c r="BB72" i="25" s="1"/>
  <c r="AI49" i="25"/>
  <c r="BN49" i="24"/>
  <c r="BB49" i="25" s="1"/>
  <c r="AI114" i="25"/>
  <c r="BN114" i="24"/>
  <c r="BB114" i="25" s="1"/>
  <c r="AI12" i="25"/>
  <c r="BN12" i="24"/>
  <c r="BB12" i="25" s="1"/>
  <c r="AI100" i="25"/>
  <c r="BN100" i="24"/>
  <c r="BB100" i="25" s="1"/>
  <c r="AI30" i="25"/>
  <c r="BN30" i="24"/>
  <c r="BB30" i="25" s="1"/>
  <c r="AI106" i="25"/>
  <c r="BN106" i="24"/>
  <c r="BB106" i="25" s="1"/>
  <c r="AI93" i="25"/>
  <c r="BN93" i="24"/>
  <c r="BB93" i="25" s="1"/>
  <c r="AI80" i="25"/>
  <c r="BN80" i="24"/>
  <c r="BB80" i="25" s="1"/>
  <c r="AH62" i="25"/>
  <c r="BM62" i="24"/>
  <c r="BA62" i="25" s="1"/>
  <c r="AH76" i="25"/>
  <c r="BM76" i="24"/>
  <c r="BA76" i="25" s="1"/>
  <c r="AH54" i="25"/>
  <c r="BM54" i="24"/>
  <c r="BA54" i="25" s="1"/>
  <c r="AH120" i="25"/>
  <c r="BM120" i="24"/>
  <c r="BA120" i="25" s="1"/>
  <c r="AH101" i="25"/>
  <c r="BM101" i="24"/>
  <c r="BA101" i="25" s="1"/>
  <c r="AH49" i="25"/>
  <c r="BM49" i="24"/>
  <c r="BA49" i="25" s="1"/>
  <c r="AH122" i="25"/>
  <c r="BM122" i="24"/>
  <c r="BA122" i="25" s="1"/>
  <c r="AH25" i="25"/>
  <c r="BM25" i="24"/>
  <c r="BA25" i="25" s="1"/>
  <c r="AH9" i="25"/>
  <c r="BM9" i="24"/>
  <c r="BA9" i="25" s="1"/>
  <c r="AH127" i="25"/>
  <c r="BM127" i="24"/>
  <c r="BA127" i="25" s="1"/>
  <c r="W93" i="25"/>
  <c r="BB93" i="24"/>
  <c r="AP93" i="25" s="1"/>
  <c r="AG136" i="25"/>
  <c r="BL136" i="24"/>
  <c r="AZ136" i="25" s="1"/>
  <c r="AG124" i="25"/>
  <c r="BL124" i="24"/>
  <c r="AZ124" i="25" s="1"/>
  <c r="AG38" i="25"/>
  <c r="BL38" i="24"/>
  <c r="AZ38" i="25" s="1"/>
  <c r="AG131" i="25"/>
  <c r="BL131" i="24"/>
  <c r="AZ131" i="25" s="1"/>
  <c r="AG130" i="25"/>
  <c r="BL130" i="24"/>
  <c r="AZ130" i="25" s="1"/>
  <c r="AG60" i="25"/>
  <c r="BL60" i="24"/>
  <c r="AZ60" i="25" s="1"/>
  <c r="AG11" i="25"/>
  <c r="BL11" i="24"/>
  <c r="AZ11" i="25" s="1"/>
  <c r="AG92" i="25"/>
  <c r="BL92" i="24"/>
  <c r="AZ92" i="25" s="1"/>
  <c r="AG79" i="25"/>
  <c r="BL79" i="24"/>
  <c r="AZ79" i="25" s="1"/>
  <c r="AG66" i="25"/>
  <c r="BL66" i="24"/>
  <c r="AZ66" i="25" s="1"/>
  <c r="AK73" i="25"/>
  <c r="BP73" i="24"/>
  <c r="BD73" i="25" s="1"/>
  <c r="AK99" i="25"/>
  <c r="BP99" i="24"/>
  <c r="BD99" i="25" s="1"/>
  <c r="AK19" i="25"/>
  <c r="BP19" i="24"/>
  <c r="BD19" i="25" s="1"/>
  <c r="AK4" i="25"/>
  <c r="BP4" i="24"/>
  <c r="BD4" i="25" s="1"/>
  <c r="AK28" i="25"/>
  <c r="BP28" i="24"/>
  <c r="BD28" i="25" s="1"/>
  <c r="AK61" i="25"/>
  <c r="BP61" i="24"/>
  <c r="BD61" i="25" s="1"/>
  <c r="AK98" i="25"/>
  <c r="BP98" i="24"/>
  <c r="BD98" i="25" s="1"/>
  <c r="AK84" i="25"/>
  <c r="BP84" i="24"/>
  <c r="BD84" i="25" s="1"/>
  <c r="AK71" i="25"/>
  <c r="BP71" i="24"/>
  <c r="BD71" i="25" s="1"/>
  <c r="AK58" i="25"/>
  <c r="BP58" i="24"/>
  <c r="BD58" i="25" s="1"/>
  <c r="AK44" i="25"/>
  <c r="BP44" i="24"/>
  <c r="BD44" i="25" s="1"/>
  <c r="W120" i="25"/>
  <c r="BB120" i="24"/>
  <c r="AP120" i="25" s="1"/>
  <c r="W117" i="25"/>
  <c r="BB117" i="24"/>
  <c r="AP117" i="25" s="1"/>
  <c r="W67" i="25"/>
  <c r="BB67" i="24"/>
  <c r="AP67" i="25" s="1"/>
  <c r="W4" i="25"/>
  <c r="BB4" i="24"/>
  <c r="AP4" i="25" s="1"/>
  <c r="W91" i="25"/>
  <c r="BB91" i="24"/>
  <c r="AP91" i="25" s="1"/>
  <c r="W18" i="25"/>
  <c r="BB18" i="24"/>
  <c r="AP18" i="25" s="1"/>
  <c r="W136" i="25"/>
  <c r="BB136" i="24"/>
  <c r="AP136" i="25" s="1"/>
  <c r="AC24" i="25"/>
  <c r="BH24" i="24"/>
  <c r="AV24" i="25" s="1"/>
  <c r="AC82" i="25"/>
  <c r="BH82" i="24"/>
  <c r="AV82" i="25" s="1"/>
  <c r="AC134" i="25"/>
  <c r="BH134" i="24"/>
  <c r="AV134" i="25" s="1"/>
  <c r="AC71" i="25"/>
  <c r="BH71" i="24"/>
  <c r="AV71" i="25" s="1"/>
  <c r="AC36" i="25"/>
  <c r="BH36" i="24"/>
  <c r="AV36" i="25" s="1"/>
  <c r="AC69" i="25"/>
  <c r="BH69" i="24"/>
  <c r="AV69" i="25" s="1"/>
  <c r="AC105" i="25"/>
  <c r="BH105" i="24"/>
  <c r="AV105" i="25" s="1"/>
  <c r="AC74" i="25"/>
  <c r="BH74" i="24"/>
  <c r="AV74" i="25" s="1"/>
  <c r="AC31" i="25"/>
  <c r="BH31" i="24"/>
  <c r="AV31" i="25" s="1"/>
  <c r="AC58" i="25"/>
  <c r="BH58" i="24"/>
  <c r="AV58" i="25" s="1"/>
  <c r="AC42" i="25"/>
  <c r="BH42" i="24"/>
  <c r="AV42" i="25" s="1"/>
  <c r="X19" i="25"/>
  <c r="BC19" i="24"/>
  <c r="AQ19" i="25" s="1"/>
  <c r="X8" i="25"/>
  <c r="BC8" i="24"/>
  <c r="AQ8" i="25" s="1"/>
  <c r="X68" i="25"/>
  <c r="BC68" i="24"/>
  <c r="AQ68" i="25" s="1"/>
  <c r="X120" i="25"/>
  <c r="BC120" i="24"/>
  <c r="AQ120" i="25" s="1"/>
  <c r="X43" i="25"/>
  <c r="BC43" i="24"/>
  <c r="AQ43" i="25" s="1"/>
  <c r="X110" i="25"/>
  <c r="BC110" i="24"/>
  <c r="AQ110" i="25" s="1"/>
  <c r="X122" i="25"/>
  <c r="BC122" i="24"/>
  <c r="AQ122" i="25" s="1"/>
  <c r="X69" i="25"/>
  <c r="BC69" i="24"/>
  <c r="AQ69" i="25" s="1"/>
  <c r="X65" i="25"/>
  <c r="BC65" i="24"/>
  <c r="AQ65" i="25" s="1"/>
  <c r="X64" i="25"/>
  <c r="BC64" i="24"/>
  <c r="AQ64" i="25" s="1"/>
  <c r="X51" i="25"/>
  <c r="BC51" i="24"/>
  <c r="AQ51" i="25" s="1"/>
  <c r="W46" i="25"/>
  <c r="BB46" i="24"/>
  <c r="AP46" i="25" s="1"/>
  <c r="W9" i="25"/>
  <c r="BB9" i="24"/>
  <c r="AP9" i="25" s="1"/>
  <c r="AL123" i="25"/>
  <c r="AL66" i="25"/>
  <c r="AM130" i="24"/>
  <c r="AL65" i="25"/>
  <c r="AE97" i="24"/>
  <c r="S97" i="25" s="1"/>
  <c r="AM120" i="24"/>
  <c r="AM42" i="24"/>
  <c r="AM134" i="24"/>
  <c r="AM46" i="24"/>
  <c r="AM82" i="24"/>
  <c r="AM108" i="24"/>
  <c r="AM28" i="24"/>
  <c r="AM14" i="24"/>
  <c r="AL135" i="24"/>
  <c r="AM104" i="24"/>
  <c r="AL134" i="24"/>
  <c r="AL30" i="24"/>
  <c r="AL70" i="24"/>
  <c r="AL23" i="24"/>
  <c r="AL42" i="24"/>
  <c r="AL127" i="24"/>
  <c r="AL102" i="24"/>
  <c r="AL89" i="24"/>
  <c r="AL15" i="24"/>
  <c r="AL101" i="25"/>
  <c r="AL44" i="25"/>
  <c r="AL114" i="25"/>
  <c r="AL82" i="25"/>
  <c r="AL22" i="25"/>
  <c r="AL6" i="25"/>
  <c r="AL133" i="25"/>
  <c r="AL120" i="25"/>
  <c r="AL107" i="25"/>
  <c r="AL93" i="25"/>
  <c r="AL67" i="25"/>
  <c r="AL18" i="25"/>
  <c r="AL31" i="25"/>
  <c r="AL59" i="25"/>
  <c r="AM97" i="24"/>
  <c r="AE134" i="24"/>
  <c r="S134" i="25" s="1"/>
  <c r="AL54" i="24"/>
  <c r="AM19" i="24"/>
  <c r="AM115" i="24"/>
  <c r="AM25" i="24"/>
  <c r="AM68" i="24"/>
  <c r="AM94" i="24"/>
  <c r="AM16" i="24"/>
  <c r="AM121" i="24"/>
  <c r="AM79" i="24"/>
  <c r="AM83" i="24"/>
  <c r="AL36" i="24"/>
  <c r="AL117" i="24"/>
  <c r="AL9" i="24"/>
  <c r="AL46" i="24"/>
  <c r="AL121" i="24"/>
  <c r="AL18" i="24"/>
  <c r="AL115" i="24"/>
  <c r="AL90" i="24"/>
  <c r="AL77" i="24"/>
  <c r="AL74" i="24"/>
  <c r="AL86" i="25"/>
  <c r="AL28" i="25"/>
  <c r="AL77" i="25"/>
  <c r="AL58" i="25"/>
  <c r="AL130" i="25"/>
  <c r="AL135" i="25"/>
  <c r="AL121" i="25"/>
  <c r="AL108" i="25"/>
  <c r="AL95" i="25"/>
  <c r="AL81" i="25"/>
  <c r="AL55" i="25"/>
  <c r="AL96" i="25"/>
  <c r="AL71" i="25"/>
  <c r="AM24" i="24"/>
  <c r="AL56" i="25"/>
  <c r="AL72" i="25"/>
  <c r="AM17" i="24"/>
  <c r="AL45" i="24"/>
  <c r="AL26" i="24"/>
  <c r="AL42" i="25"/>
  <c r="AL60" i="25"/>
  <c r="AE56" i="24"/>
  <c r="S56" i="25" s="1"/>
  <c r="AM74" i="24"/>
  <c r="AM133" i="24"/>
  <c r="AM102" i="24"/>
  <c r="AM125" i="24"/>
  <c r="AM5" i="24"/>
  <c r="AM87" i="24"/>
  <c r="AL17" i="24"/>
  <c r="AL16" i="24"/>
  <c r="AL52" i="24"/>
  <c r="AL24" i="24"/>
  <c r="AL22" i="24"/>
  <c r="AL83" i="24"/>
  <c r="AL49" i="24"/>
  <c r="AL20" i="24"/>
  <c r="AL5" i="24"/>
  <c r="AL14" i="24"/>
  <c r="AL80" i="25"/>
  <c r="AL127" i="25"/>
  <c r="AL4" i="25"/>
  <c r="AL52" i="25"/>
  <c r="AL10" i="25"/>
  <c r="AL75" i="25"/>
  <c r="AL61" i="25"/>
  <c r="AL48" i="25"/>
  <c r="AL35" i="25"/>
  <c r="AL21" i="25"/>
  <c r="AL29" i="25"/>
  <c r="AL94" i="25"/>
  <c r="AL83" i="25"/>
  <c r="AL97" i="25"/>
  <c r="AM9" i="24"/>
  <c r="AL90" i="25"/>
  <c r="AM116" i="24"/>
  <c r="AL71" i="24"/>
  <c r="AL30" i="25"/>
  <c r="AL7" i="25"/>
  <c r="AE53" i="24"/>
  <c r="S53" i="25" s="1"/>
  <c r="AM55" i="24"/>
  <c r="AM26" i="24"/>
  <c r="AM86" i="24"/>
  <c r="AM53" i="24"/>
  <c r="AM136" i="24"/>
  <c r="AM27" i="24"/>
  <c r="AL10" i="24"/>
  <c r="AL82" i="24"/>
  <c r="AM34" i="24"/>
  <c r="AL129" i="24"/>
  <c r="AL29" i="24"/>
  <c r="AL122" i="24"/>
  <c r="AL136" i="24"/>
  <c r="AL69" i="24"/>
  <c r="AL35" i="24"/>
  <c r="AL6" i="24"/>
  <c r="AL75" i="24"/>
  <c r="AL124" i="25"/>
  <c r="AL92" i="25"/>
  <c r="AL102" i="25"/>
  <c r="AL26" i="25"/>
  <c r="AL128" i="25"/>
  <c r="AL63" i="25"/>
  <c r="AL49" i="25"/>
  <c r="AL36" i="25"/>
  <c r="AL23" i="25"/>
  <c r="AL9" i="25"/>
  <c r="AL17" i="25"/>
  <c r="AL32" i="25"/>
  <c r="AL109" i="25"/>
  <c r="AL43" i="25"/>
  <c r="AL111" i="25"/>
  <c r="AL99" i="25"/>
  <c r="AL95" i="24"/>
  <c r="AL41" i="25"/>
  <c r="AM128" i="24"/>
  <c r="AM32" i="24"/>
  <c r="AM132" i="24"/>
  <c r="AM72" i="24"/>
  <c r="AM37" i="24"/>
  <c r="AM124" i="24"/>
  <c r="AM15" i="24"/>
  <c r="AL73" i="24"/>
  <c r="AL132" i="24"/>
  <c r="AL31" i="24"/>
  <c r="AL110" i="24"/>
  <c r="AL8" i="24"/>
  <c r="AL105" i="24"/>
  <c r="AL120" i="24"/>
  <c r="AL55" i="24"/>
  <c r="AL21" i="24"/>
  <c r="AL4" i="24"/>
  <c r="AL63" i="24"/>
  <c r="AL136" i="25"/>
  <c r="AL54" i="25"/>
  <c r="AL53" i="25"/>
  <c r="AL62" i="25"/>
  <c r="AL116" i="25"/>
  <c r="AL110" i="25"/>
  <c r="AL51" i="25"/>
  <c r="AL37" i="25"/>
  <c r="AL24" i="25"/>
  <c r="AL11" i="25"/>
  <c r="AL20" i="25"/>
  <c r="AL5" i="25"/>
  <c r="AL68" i="25"/>
  <c r="AL69" i="25"/>
  <c r="AL89" i="25"/>
  <c r="AM48" i="24"/>
  <c r="AL70" i="25"/>
  <c r="AL19" i="25"/>
  <c r="AM99" i="24"/>
  <c r="AM85" i="24"/>
  <c r="AL65" i="24"/>
  <c r="AL87" i="25"/>
  <c r="AM105" i="24"/>
  <c r="AM10" i="24"/>
  <c r="AM113" i="24"/>
  <c r="AM58" i="24"/>
  <c r="AM23" i="24"/>
  <c r="AM112" i="24"/>
  <c r="AL118" i="24"/>
  <c r="AL133" i="24"/>
  <c r="AL40" i="24"/>
  <c r="AL93" i="24"/>
  <c r="AL124" i="24"/>
  <c r="AL86" i="24"/>
  <c r="AL100" i="24"/>
  <c r="AL41" i="24"/>
  <c r="AL7" i="24"/>
  <c r="AL125" i="24"/>
  <c r="AL51" i="24"/>
  <c r="AL134" i="25"/>
  <c r="AL122" i="25"/>
  <c r="AL115" i="25"/>
  <c r="AL16" i="25"/>
  <c r="AL98" i="25"/>
  <c r="AL88" i="25"/>
  <c r="AL39" i="25"/>
  <c r="AL25" i="25"/>
  <c r="AL12" i="25"/>
  <c r="AL129" i="25"/>
  <c r="AL8" i="25"/>
  <c r="AL112" i="25"/>
  <c r="AL113" i="25"/>
  <c r="AL57" i="25"/>
  <c r="AM8" i="24"/>
  <c r="AL37" i="24"/>
  <c r="AL34" i="24"/>
  <c r="AL76" i="25"/>
  <c r="AL47" i="25"/>
  <c r="N107" i="24"/>
  <c r="B107" i="25" s="1"/>
  <c r="N40" i="24"/>
  <c r="B40" i="25" s="1"/>
  <c r="AM84" i="24"/>
  <c r="AM4" i="24"/>
  <c r="AM90" i="24"/>
  <c r="AM44" i="24"/>
  <c r="AM7" i="24"/>
  <c r="AM100" i="24"/>
  <c r="AL57" i="24"/>
  <c r="AL99" i="24"/>
  <c r="AL72" i="24"/>
  <c r="AL108" i="24"/>
  <c r="AL67" i="24"/>
  <c r="AL84" i="24"/>
  <c r="AL25" i="24"/>
  <c r="AL126" i="24"/>
  <c r="AL113" i="24"/>
  <c r="AL39" i="24"/>
  <c r="AL125" i="25"/>
  <c r="AL46" i="25"/>
  <c r="AL78" i="25"/>
  <c r="AL126" i="25"/>
  <c r="AL74" i="25"/>
  <c r="AL64" i="25"/>
  <c r="AL27" i="25"/>
  <c r="AL13" i="25"/>
  <c r="AL131" i="25"/>
  <c r="AL117" i="25"/>
  <c r="AL91" i="25"/>
  <c r="AL34" i="25"/>
  <c r="AL118" i="25"/>
  <c r="AL84" i="25"/>
  <c r="AM118" i="24"/>
  <c r="AM111" i="24"/>
  <c r="AM20" i="24"/>
  <c r="AL100" i="25"/>
  <c r="AL85" i="25"/>
  <c r="AL45" i="25"/>
  <c r="AE69" i="24"/>
  <c r="S69" i="25" s="1"/>
  <c r="AM29" i="24"/>
  <c r="AL43" i="24"/>
  <c r="AL19" i="24"/>
  <c r="AL14" i="25"/>
  <c r="AL73" i="25"/>
  <c r="AL33" i="25"/>
  <c r="N71" i="24"/>
  <c r="B71" i="25" s="1"/>
  <c r="AE23" i="24"/>
  <c r="S23" i="25" s="1"/>
  <c r="N16" i="24"/>
  <c r="B16" i="25" s="1"/>
  <c r="N42" i="24"/>
  <c r="B42" i="25" s="1"/>
  <c r="N131" i="24"/>
  <c r="B131" i="25" s="1"/>
  <c r="BV81" i="24"/>
  <c r="AE108" i="24"/>
  <c r="S108" i="25" s="1"/>
  <c r="AM57" i="24"/>
  <c r="AM61" i="24"/>
  <c r="AM31" i="24"/>
  <c r="AM69" i="24"/>
  <c r="AM96" i="24"/>
  <c r="AM122" i="24"/>
  <c r="AM40" i="24"/>
  <c r="AL32" i="24"/>
  <c r="AL112" i="24"/>
  <c r="AL53" i="24"/>
  <c r="AL88" i="24"/>
  <c r="AL44" i="24"/>
  <c r="AL60" i="24"/>
  <c r="AL11" i="24"/>
  <c r="AL114" i="24"/>
  <c r="AL101" i="24"/>
  <c r="AL103" i="25"/>
  <c r="AL106" i="25"/>
  <c r="AL38" i="25"/>
  <c r="AL104" i="25"/>
  <c r="AL50" i="25"/>
  <c r="AL40" i="25"/>
  <c r="AL15" i="25"/>
  <c r="AL132" i="25"/>
  <c r="AL119" i="25"/>
  <c r="AL105" i="25"/>
  <c r="AL79" i="25"/>
  <c r="BV55" i="24"/>
  <c r="BV112" i="24"/>
  <c r="BV68" i="24"/>
  <c r="AE86" i="24"/>
  <c r="S86" i="25" s="1"/>
  <c r="AE11" i="24"/>
  <c r="S11" i="25" s="1"/>
  <c r="AE57" i="24"/>
  <c r="S57" i="25" s="1"/>
  <c r="N69" i="24"/>
  <c r="B69" i="25" s="1"/>
  <c r="N28" i="24"/>
  <c r="B28" i="25" s="1"/>
  <c r="N14" i="24"/>
  <c r="B14" i="25" s="1"/>
  <c r="N70" i="24"/>
  <c r="B70" i="25" s="1"/>
  <c r="N84" i="24"/>
  <c r="B84" i="25" s="1"/>
  <c r="BV71" i="24"/>
  <c r="BV89" i="24"/>
  <c r="BV107" i="24"/>
  <c r="BV120" i="24"/>
  <c r="BV133" i="24"/>
  <c r="BV84" i="24"/>
  <c r="BV54" i="24"/>
  <c r="BV106" i="24"/>
  <c r="G22" i="24"/>
  <c r="G17" i="24"/>
  <c r="AE122" i="24"/>
  <c r="S122" i="25" s="1"/>
  <c r="AE66" i="24"/>
  <c r="S66" i="25" s="1"/>
  <c r="AE55" i="24"/>
  <c r="S55" i="25" s="1"/>
  <c r="AE95" i="24"/>
  <c r="S95" i="25" s="1"/>
  <c r="AE132" i="24"/>
  <c r="S132" i="25" s="1"/>
  <c r="AE75" i="24"/>
  <c r="S75" i="25" s="1"/>
  <c r="AE58" i="24"/>
  <c r="S58" i="25" s="1"/>
  <c r="AE45" i="24"/>
  <c r="S45" i="25" s="1"/>
  <c r="AE32" i="24"/>
  <c r="S32" i="25" s="1"/>
  <c r="AE29" i="24"/>
  <c r="S29" i="25" s="1"/>
  <c r="G20" i="24"/>
  <c r="Z122" i="24"/>
  <c r="N122" i="25" s="1"/>
  <c r="Z134" i="24"/>
  <c r="N134" i="25" s="1"/>
  <c r="Z104" i="24"/>
  <c r="N104" i="25" s="1"/>
  <c r="Z47" i="24"/>
  <c r="N47" i="25" s="1"/>
  <c r="Z109" i="24"/>
  <c r="N109" i="25" s="1"/>
  <c r="Z45" i="24"/>
  <c r="N45" i="25" s="1"/>
  <c r="Z105" i="24"/>
  <c r="N105" i="25" s="1"/>
  <c r="Z77" i="24"/>
  <c r="N77" i="25" s="1"/>
  <c r="Z76" i="24"/>
  <c r="N76" i="25" s="1"/>
  <c r="Z63" i="24"/>
  <c r="N63" i="25" s="1"/>
  <c r="AM98" i="24"/>
  <c r="AM117" i="24"/>
  <c r="AM114" i="24"/>
  <c r="AM107" i="24"/>
  <c r="AM30" i="24"/>
  <c r="AM109" i="24"/>
  <c r="AM66" i="24"/>
  <c r="AM88" i="24"/>
  <c r="AM75" i="24"/>
  <c r="AE40" i="24"/>
  <c r="S40" i="25" s="1"/>
  <c r="BV99" i="24"/>
  <c r="BV102" i="24"/>
  <c r="AE70" i="24"/>
  <c r="S70" i="25" s="1"/>
  <c r="N59" i="24"/>
  <c r="B59" i="25" s="1"/>
  <c r="N86" i="24"/>
  <c r="B86" i="25" s="1"/>
  <c r="BV92" i="24"/>
  <c r="BV97" i="24"/>
  <c r="BV115" i="24"/>
  <c r="BV128" i="24"/>
  <c r="BV9" i="24"/>
  <c r="BV87" i="24"/>
  <c r="BV58" i="24"/>
  <c r="BV110" i="24"/>
  <c r="BV6" i="24"/>
  <c r="AE6" i="24"/>
  <c r="S6" i="25" s="1"/>
  <c r="AE24" i="24"/>
  <c r="S24" i="25" s="1"/>
  <c r="AE47" i="24"/>
  <c r="S47" i="25" s="1"/>
  <c r="AE36" i="24"/>
  <c r="S36" i="25" s="1"/>
  <c r="AE73" i="24"/>
  <c r="S73" i="25" s="1"/>
  <c r="AE110" i="24"/>
  <c r="S110" i="25" s="1"/>
  <c r="AE63" i="24"/>
  <c r="S63" i="25" s="1"/>
  <c r="AE46" i="24"/>
  <c r="S46" i="25" s="1"/>
  <c r="AE33" i="24"/>
  <c r="S33" i="25" s="1"/>
  <c r="AE20" i="24"/>
  <c r="S20" i="25" s="1"/>
  <c r="AE17" i="24"/>
  <c r="S17" i="25" s="1"/>
  <c r="Z11" i="24"/>
  <c r="N11" i="25" s="1"/>
  <c r="Z18" i="24"/>
  <c r="N18" i="25" s="1"/>
  <c r="Z96" i="24"/>
  <c r="N96" i="25" s="1"/>
  <c r="Z110" i="24"/>
  <c r="N110" i="25" s="1"/>
  <c r="Z80" i="24"/>
  <c r="N80" i="25" s="1"/>
  <c r="Z19" i="24"/>
  <c r="N19" i="25" s="1"/>
  <c r="Z94" i="24"/>
  <c r="N94" i="25" s="1"/>
  <c r="Z30" i="24"/>
  <c r="N30" i="25" s="1"/>
  <c r="Z90" i="24"/>
  <c r="N90" i="25" s="1"/>
  <c r="Z65" i="24"/>
  <c r="N65" i="25" s="1"/>
  <c r="Z64" i="24"/>
  <c r="N64" i="25" s="1"/>
  <c r="Z51" i="24"/>
  <c r="N51" i="25" s="1"/>
  <c r="AM77" i="24"/>
  <c r="AM93" i="24"/>
  <c r="AM91" i="24"/>
  <c r="AM89" i="24"/>
  <c r="AM13" i="24"/>
  <c r="AM95" i="24"/>
  <c r="AM50" i="24"/>
  <c r="AM76" i="24"/>
  <c r="AM63" i="24"/>
  <c r="AE38" i="24"/>
  <c r="S38" i="25" s="1"/>
  <c r="AM43" i="24"/>
  <c r="BV75" i="24"/>
  <c r="BV77" i="24"/>
  <c r="BV125" i="24"/>
  <c r="BV47" i="24"/>
  <c r="BV16" i="24"/>
  <c r="AE67" i="24"/>
  <c r="S67" i="25" s="1"/>
  <c r="AE76" i="24"/>
  <c r="S76" i="25" s="1"/>
  <c r="AE114" i="24"/>
  <c r="S114" i="25" s="1"/>
  <c r="AE87" i="24"/>
  <c r="S87" i="25" s="1"/>
  <c r="AE44" i="24"/>
  <c r="S44" i="25" s="1"/>
  <c r="AE41" i="24"/>
  <c r="S41" i="25" s="1"/>
  <c r="AE84" i="24"/>
  <c r="S84" i="25" s="1"/>
  <c r="N31" i="24"/>
  <c r="B31" i="25" s="1"/>
  <c r="N26" i="24"/>
  <c r="B26" i="25" s="1"/>
  <c r="N88" i="24"/>
  <c r="B88" i="25" s="1"/>
  <c r="BV39" i="24"/>
  <c r="N79" i="24"/>
  <c r="B79" i="25" s="1"/>
  <c r="N51" i="24"/>
  <c r="B51" i="25" s="1"/>
  <c r="N110" i="24"/>
  <c r="B110" i="25" s="1"/>
  <c r="N100" i="24"/>
  <c r="B100" i="25" s="1"/>
  <c r="BV100" i="24"/>
  <c r="BV105" i="24"/>
  <c r="BV123" i="24"/>
  <c r="BV136" i="24"/>
  <c r="BV21" i="24"/>
  <c r="BV95" i="24"/>
  <c r="BV62" i="24"/>
  <c r="BV114" i="24"/>
  <c r="BV11" i="24"/>
  <c r="BV10" i="24"/>
  <c r="AE61" i="24"/>
  <c r="S61" i="25" s="1"/>
  <c r="AE79" i="24"/>
  <c r="S79" i="25" s="1"/>
  <c r="AE25" i="24"/>
  <c r="S25" i="25" s="1"/>
  <c r="AE14" i="24"/>
  <c r="S14" i="25" s="1"/>
  <c r="AE52" i="24"/>
  <c r="S52" i="25" s="1"/>
  <c r="AE90" i="24"/>
  <c r="S90" i="25" s="1"/>
  <c r="AE51" i="24"/>
  <c r="S51" i="25" s="1"/>
  <c r="AE34" i="24"/>
  <c r="S34" i="25" s="1"/>
  <c r="AE21" i="24"/>
  <c r="S21" i="25" s="1"/>
  <c r="AE8" i="24"/>
  <c r="S8" i="25" s="1"/>
  <c r="AE5" i="24"/>
  <c r="S5" i="25" s="1"/>
  <c r="Z8" i="24"/>
  <c r="N8" i="25" s="1"/>
  <c r="Z95" i="24"/>
  <c r="N95" i="25" s="1"/>
  <c r="Z97" i="24"/>
  <c r="N97" i="25" s="1"/>
  <c r="G9" i="24"/>
  <c r="Z35" i="24"/>
  <c r="N35" i="25" s="1"/>
  <c r="Z68" i="24"/>
  <c r="N68" i="25" s="1"/>
  <c r="Z82" i="24"/>
  <c r="N82" i="25" s="1"/>
  <c r="Z49" i="24"/>
  <c r="N49" i="25" s="1"/>
  <c r="Z132" i="24"/>
  <c r="N132" i="25" s="1"/>
  <c r="Z79" i="24"/>
  <c r="N79" i="25" s="1"/>
  <c r="Z12" i="24"/>
  <c r="N12" i="25" s="1"/>
  <c r="Z72" i="24"/>
  <c r="N72" i="25" s="1"/>
  <c r="Z53" i="24"/>
  <c r="N53" i="25" s="1"/>
  <c r="Z52" i="24"/>
  <c r="N52" i="25" s="1"/>
  <c r="Z39" i="24"/>
  <c r="N39" i="25" s="1"/>
  <c r="AM56" i="24"/>
  <c r="AM73" i="24"/>
  <c r="AM70" i="24"/>
  <c r="AM65" i="24"/>
  <c r="AM126" i="24"/>
  <c r="AM81" i="24"/>
  <c r="AM36" i="24"/>
  <c r="AM64" i="24"/>
  <c r="AM51" i="24"/>
  <c r="AE88" i="24"/>
  <c r="S88" i="25" s="1"/>
  <c r="AM106" i="24"/>
  <c r="BV30" i="24"/>
  <c r="N82" i="24"/>
  <c r="B82" i="25" s="1"/>
  <c r="N41" i="24"/>
  <c r="B41" i="25" s="1"/>
  <c r="N57" i="24"/>
  <c r="B57" i="25" s="1"/>
  <c r="N120" i="24"/>
  <c r="B120" i="25" s="1"/>
  <c r="BV108" i="24"/>
  <c r="BV113" i="24"/>
  <c r="BV131" i="24"/>
  <c r="BV20" i="24"/>
  <c r="BV22" i="24"/>
  <c r="BV103" i="24"/>
  <c r="BV66" i="24"/>
  <c r="BV122" i="24"/>
  <c r="AE107" i="24"/>
  <c r="S107" i="25" s="1"/>
  <c r="AE124" i="24"/>
  <c r="S124" i="25" s="1"/>
  <c r="AE120" i="24"/>
  <c r="S120" i="25" s="1"/>
  <c r="AE136" i="24"/>
  <c r="S136" i="25" s="1"/>
  <c r="AE31" i="24"/>
  <c r="S31" i="25" s="1"/>
  <c r="AE71" i="24"/>
  <c r="S71" i="25" s="1"/>
  <c r="AE39" i="24"/>
  <c r="S39" i="25" s="1"/>
  <c r="AE22" i="24"/>
  <c r="S22" i="25" s="1"/>
  <c r="AE9" i="24"/>
  <c r="S9" i="25" s="1"/>
  <c r="AE4" i="24"/>
  <c r="S4" i="25" s="1"/>
  <c r="Z70" i="24"/>
  <c r="N70" i="25" s="1"/>
  <c r="Z92" i="24"/>
  <c r="N92" i="25" s="1"/>
  <c r="Z118" i="24"/>
  <c r="N118" i="25" s="1"/>
  <c r="Z38" i="24"/>
  <c r="N38" i="25" s="1"/>
  <c r="Z55" i="24"/>
  <c r="N55" i="25" s="1"/>
  <c r="Z22" i="24"/>
  <c r="N22" i="25" s="1"/>
  <c r="Z117" i="24"/>
  <c r="N117" i="25" s="1"/>
  <c r="Z61" i="24"/>
  <c r="N61" i="25" s="1"/>
  <c r="Z121" i="24"/>
  <c r="N121" i="25" s="1"/>
  <c r="Z57" i="24"/>
  <c r="N57" i="25" s="1"/>
  <c r="Z41" i="24"/>
  <c r="N41" i="25" s="1"/>
  <c r="Z40" i="24"/>
  <c r="N40" i="25" s="1"/>
  <c r="AM33" i="24"/>
  <c r="AM49" i="24"/>
  <c r="AM47" i="24"/>
  <c r="AM45" i="24"/>
  <c r="AM110" i="24"/>
  <c r="AM67" i="24"/>
  <c r="AM22" i="24"/>
  <c r="AM52" i="24"/>
  <c r="AM39" i="24"/>
  <c r="AM101" i="24"/>
  <c r="AM18" i="24"/>
  <c r="BV116" i="24"/>
  <c r="BV121" i="24"/>
  <c r="BV19" i="24"/>
  <c r="BV24" i="24"/>
  <c r="BV35" i="24"/>
  <c r="BV111" i="24"/>
  <c r="BV74" i="24"/>
  <c r="BV126" i="24"/>
  <c r="BV5" i="24"/>
  <c r="AE18" i="24"/>
  <c r="S18" i="25" s="1"/>
  <c r="AE26" i="24"/>
  <c r="S26" i="25" s="1"/>
  <c r="AE98" i="24"/>
  <c r="S98" i="25" s="1"/>
  <c r="AE115" i="24"/>
  <c r="S115" i="25" s="1"/>
  <c r="AE12" i="24"/>
  <c r="S12" i="25" s="1"/>
  <c r="AE49" i="24"/>
  <c r="S49" i="25" s="1"/>
  <c r="AE27" i="24"/>
  <c r="S27" i="25" s="1"/>
  <c r="AE10" i="24"/>
  <c r="S10" i="25" s="1"/>
  <c r="AE128" i="24"/>
  <c r="S128" i="25" s="1"/>
  <c r="AE125" i="24"/>
  <c r="S125" i="25" s="1"/>
  <c r="AE60" i="24"/>
  <c r="S60" i="25" s="1"/>
  <c r="BV25" i="24"/>
  <c r="BV124" i="24"/>
  <c r="BV129" i="24"/>
  <c r="BV31" i="24"/>
  <c r="BV53" i="24"/>
  <c r="BV56" i="24"/>
  <c r="BV127" i="24"/>
  <c r="BV78" i="24"/>
  <c r="BV130" i="24"/>
  <c r="BV80" i="24"/>
  <c r="AE62" i="24"/>
  <c r="S62" i="25" s="1"/>
  <c r="AE83" i="24"/>
  <c r="S83" i="25" s="1"/>
  <c r="AE78" i="24"/>
  <c r="S78" i="25" s="1"/>
  <c r="AE96" i="24"/>
  <c r="S96" i="25" s="1"/>
  <c r="AE133" i="24"/>
  <c r="S133" i="25" s="1"/>
  <c r="AE28" i="24"/>
  <c r="S28" i="25" s="1"/>
  <c r="AE15" i="24"/>
  <c r="S15" i="25" s="1"/>
  <c r="AE129" i="24"/>
  <c r="S129" i="25" s="1"/>
  <c r="AE116" i="24"/>
  <c r="S116" i="25" s="1"/>
  <c r="AE113" i="24"/>
  <c r="S113" i="25" s="1"/>
  <c r="BV132" i="24"/>
  <c r="BV18" i="24"/>
  <c r="BV48" i="24"/>
  <c r="BV69" i="24"/>
  <c r="BV33" i="24"/>
  <c r="BV135" i="24"/>
  <c r="BV82" i="24"/>
  <c r="BV134" i="24"/>
  <c r="AE109" i="24"/>
  <c r="S109" i="25" s="1"/>
  <c r="AE126" i="24"/>
  <c r="S126" i="25" s="1"/>
  <c r="AE59" i="24"/>
  <c r="S59" i="25" s="1"/>
  <c r="AE74" i="24"/>
  <c r="S74" i="25" s="1"/>
  <c r="AE112" i="24"/>
  <c r="S112" i="25" s="1"/>
  <c r="AE7" i="24"/>
  <c r="S7" i="25" s="1"/>
  <c r="AE130" i="24"/>
  <c r="S130" i="25" s="1"/>
  <c r="AE117" i="24"/>
  <c r="S117" i="25" s="1"/>
  <c r="AE104" i="24"/>
  <c r="S104" i="25" s="1"/>
  <c r="AE101" i="24"/>
  <c r="S101" i="25" s="1"/>
  <c r="BV49" i="24"/>
  <c r="BV26" i="24"/>
  <c r="BV28" i="24"/>
  <c r="BV63" i="24"/>
  <c r="BV93" i="24"/>
  <c r="BV45" i="24"/>
  <c r="BV34" i="24"/>
  <c r="BV86" i="24"/>
  <c r="BV46" i="24"/>
  <c r="AE19" i="24"/>
  <c r="S19" i="25" s="1"/>
  <c r="AE48" i="24"/>
  <c r="S48" i="25" s="1"/>
  <c r="AE37" i="24"/>
  <c r="S37" i="25" s="1"/>
  <c r="AE54" i="24"/>
  <c r="S54" i="25" s="1"/>
  <c r="AE91" i="24"/>
  <c r="S91" i="25" s="1"/>
  <c r="AE135" i="24"/>
  <c r="S135" i="25" s="1"/>
  <c r="AE118" i="24"/>
  <c r="S118" i="25" s="1"/>
  <c r="AE105" i="24"/>
  <c r="S105" i="25" s="1"/>
  <c r="AE92" i="24"/>
  <c r="S92" i="25" s="1"/>
  <c r="AE89" i="24"/>
  <c r="S89" i="25" s="1"/>
  <c r="BV14" i="24"/>
  <c r="G7" i="24"/>
  <c r="BV29" i="24"/>
  <c r="BV37" i="24"/>
  <c r="BV88" i="24"/>
  <c r="BV101" i="24"/>
  <c r="BV52" i="24"/>
  <c r="BV36" i="24"/>
  <c r="BV90" i="24"/>
  <c r="BV38" i="24"/>
  <c r="AE64" i="24"/>
  <c r="S64" i="25" s="1"/>
  <c r="AE102" i="24"/>
  <c r="S102" i="25" s="1"/>
  <c r="AE16" i="24"/>
  <c r="S16" i="25" s="1"/>
  <c r="AE35" i="24"/>
  <c r="S35" i="25" s="1"/>
  <c r="AE72" i="24"/>
  <c r="S72" i="25" s="1"/>
  <c r="AE123" i="24"/>
  <c r="S123" i="25" s="1"/>
  <c r="AE106" i="24"/>
  <c r="S106" i="25" s="1"/>
  <c r="AE93" i="24"/>
  <c r="S93" i="25" s="1"/>
  <c r="AE80" i="24"/>
  <c r="S80" i="25" s="1"/>
  <c r="AE77" i="24"/>
  <c r="S77" i="25" s="1"/>
  <c r="BV32" i="24"/>
  <c r="BV42" i="24"/>
  <c r="BV76" i="24"/>
  <c r="BV96" i="24"/>
  <c r="BV109" i="24"/>
  <c r="BV65" i="24"/>
  <c r="BV40" i="24"/>
  <c r="BV94" i="24"/>
  <c r="AE121" i="24"/>
  <c r="S121" i="25" s="1"/>
  <c r="AE127" i="24"/>
  <c r="S127" i="25" s="1"/>
  <c r="AE119" i="24"/>
  <c r="S119" i="25" s="1"/>
  <c r="AE13" i="24"/>
  <c r="S13" i="25" s="1"/>
  <c r="AE50" i="24"/>
  <c r="S50" i="25" s="1"/>
  <c r="AE111" i="24"/>
  <c r="S111" i="25" s="1"/>
  <c r="AE94" i="24"/>
  <c r="S94" i="25" s="1"/>
  <c r="AE81" i="24"/>
  <c r="S81" i="25" s="1"/>
  <c r="AE68" i="24"/>
  <c r="S68" i="25" s="1"/>
  <c r="AM59" i="24"/>
  <c r="AM78" i="24"/>
  <c r="AM103" i="24"/>
  <c r="AM127" i="24"/>
  <c r="AM129" i="24"/>
  <c r="AM35" i="24"/>
  <c r="AM12" i="24"/>
  <c r="AM60" i="24"/>
  <c r="AM62" i="24"/>
  <c r="AE42" i="24"/>
  <c r="S42" i="25" s="1"/>
  <c r="AE43" i="24"/>
  <c r="S43" i="25" s="1"/>
  <c r="AE85" i="24"/>
  <c r="S85" i="25" s="1"/>
  <c r="AE103" i="24"/>
  <c r="S103" i="25" s="1"/>
  <c r="AE100" i="24"/>
  <c r="S100" i="25" s="1"/>
  <c r="AE131" i="24"/>
  <c r="S131" i="25" s="1"/>
  <c r="Z44" i="24"/>
  <c r="N44" i="25" s="1"/>
  <c r="Z62" i="24"/>
  <c r="N62" i="25" s="1"/>
  <c r="Z66" i="24"/>
  <c r="N66" i="25" s="1"/>
  <c r="Z67" i="24"/>
  <c r="N67" i="25" s="1"/>
  <c r="Z128" i="24"/>
  <c r="N128" i="25" s="1"/>
  <c r="BV44" i="24"/>
  <c r="BV51" i="24"/>
  <c r="BV60" i="24"/>
  <c r="BV79" i="24"/>
  <c r="BV85" i="24"/>
  <c r="BV72" i="24"/>
  <c r="BV119" i="24"/>
  <c r="BV70" i="24"/>
  <c r="BV118" i="24"/>
  <c r="AP7" i="24"/>
  <c r="AP19" i="24"/>
  <c r="AP31" i="24"/>
  <c r="AP43" i="24"/>
  <c r="AP55" i="24"/>
  <c r="AP67" i="24"/>
  <c r="AP79" i="24"/>
  <c r="AP91" i="24"/>
  <c r="AP103" i="24"/>
  <c r="AP115" i="24"/>
  <c r="AP127" i="24"/>
  <c r="AP11" i="24"/>
  <c r="AP23" i="24"/>
  <c r="AP35" i="24"/>
  <c r="AP47" i="24"/>
  <c r="AP59" i="24"/>
  <c r="AP71" i="24"/>
  <c r="AP83" i="24"/>
  <c r="AP95" i="24"/>
  <c r="AP107" i="24"/>
  <c r="AP119" i="24"/>
  <c r="AP131" i="24"/>
  <c r="AP12" i="24"/>
  <c r="AP24" i="24"/>
  <c r="AP36" i="24"/>
  <c r="AP48" i="24"/>
  <c r="AP60" i="24"/>
  <c r="AP72" i="24"/>
  <c r="AP84" i="24"/>
  <c r="AP96" i="24"/>
  <c r="AP108" i="24"/>
  <c r="AP16" i="24"/>
  <c r="AP28" i="24"/>
  <c r="AP40" i="24"/>
  <c r="AP52" i="24"/>
  <c r="AP64" i="24"/>
  <c r="AP76" i="24"/>
  <c r="AP88" i="24"/>
  <c r="AP100" i="24"/>
  <c r="AP112" i="24"/>
  <c r="AP124" i="24"/>
  <c r="AP136" i="24"/>
  <c r="AP9" i="24"/>
  <c r="AP27" i="24"/>
  <c r="AP45" i="24"/>
  <c r="AP63" i="24"/>
  <c r="AP81" i="24"/>
  <c r="AP99" i="24"/>
  <c r="AP117" i="24"/>
  <c r="AP133" i="24"/>
  <c r="AP10" i="24"/>
  <c r="AP29" i="24"/>
  <c r="AP46" i="24"/>
  <c r="AP65" i="24"/>
  <c r="AP82" i="24"/>
  <c r="AP101" i="24"/>
  <c r="AP118" i="24"/>
  <c r="AP134" i="24"/>
  <c r="AP13" i="24"/>
  <c r="AP30" i="24"/>
  <c r="AP49" i="24"/>
  <c r="AP66" i="24"/>
  <c r="AP85" i="24"/>
  <c r="AP102" i="24"/>
  <c r="AP120" i="24"/>
  <c r="AP135" i="24"/>
  <c r="AP18" i="24"/>
  <c r="AP37" i="24"/>
  <c r="AP54" i="24"/>
  <c r="AP73" i="24"/>
  <c r="AP90" i="24"/>
  <c r="AP109" i="24"/>
  <c r="AP125" i="24"/>
  <c r="AP32" i="24"/>
  <c r="AP57" i="24"/>
  <c r="AP86" i="24"/>
  <c r="AP111" i="24"/>
  <c r="AP4" i="24"/>
  <c r="AP5" i="24"/>
  <c r="AP33" i="24"/>
  <c r="AP58" i="24"/>
  <c r="AP87" i="24"/>
  <c r="AP113" i="24"/>
  <c r="AP6" i="24"/>
  <c r="AP34" i="24"/>
  <c r="AP61" i="24"/>
  <c r="AP89" i="24"/>
  <c r="AP114" i="24"/>
  <c r="AP17" i="24"/>
  <c r="AP42" i="24"/>
  <c r="AP70" i="24"/>
  <c r="AP97" i="24"/>
  <c r="AP123" i="24"/>
  <c r="AP20" i="24"/>
  <c r="AP56" i="24"/>
  <c r="AP98" i="24"/>
  <c r="AP132" i="24"/>
  <c r="AP21" i="24"/>
  <c r="AP62" i="24"/>
  <c r="AP104" i="24"/>
  <c r="AP22" i="24"/>
  <c r="AP68" i="24"/>
  <c r="AP105" i="24"/>
  <c r="AP25" i="24"/>
  <c r="AP69" i="24"/>
  <c r="AP106" i="24"/>
  <c r="AP26" i="24"/>
  <c r="AP74" i="24"/>
  <c r="AP110" i="24"/>
  <c r="AP38" i="24"/>
  <c r="AP75" i="24"/>
  <c r="AP116" i="24"/>
  <c r="AP39" i="24"/>
  <c r="AP77" i="24"/>
  <c r="AP121" i="24"/>
  <c r="AP14" i="24"/>
  <c r="AP51" i="24"/>
  <c r="AP93" i="24"/>
  <c r="AP129" i="24"/>
  <c r="AP122" i="24"/>
  <c r="AP126" i="24"/>
  <c r="AP8" i="24"/>
  <c r="AP128" i="24"/>
  <c r="AP15" i="24"/>
  <c r="AP130" i="24"/>
  <c r="AP41" i="24"/>
  <c r="AP44" i="24"/>
  <c r="AP78" i="24"/>
  <c r="AP80" i="24"/>
  <c r="AP50" i="24"/>
  <c r="AP53" i="24"/>
  <c r="AP92" i="24"/>
  <c r="AP94" i="24"/>
  <c r="G16" i="24"/>
  <c r="AR5" i="24"/>
  <c r="AR17" i="24"/>
  <c r="AR29" i="24"/>
  <c r="AR41" i="24"/>
  <c r="AR53" i="24"/>
  <c r="AR65" i="24"/>
  <c r="AR77" i="24"/>
  <c r="AR89" i="24"/>
  <c r="AR101" i="24"/>
  <c r="AR113" i="24"/>
  <c r="AR125" i="24"/>
  <c r="AR4" i="24"/>
  <c r="AR6" i="24"/>
  <c r="AR18" i="24"/>
  <c r="AR30" i="24"/>
  <c r="AR42" i="24"/>
  <c r="AR54" i="24"/>
  <c r="AR66" i="24"/>
  <c r="AR78" i="24"/>
  <c r="AR7" i="24"/>
  <c r="AR19" i="24"/>
  <c r="AR31" i="24"/>
  <c r="AR43" i="24"/>
  <c r="AR55" i="24"/>
  <c r="AR67" i="24"/>
  <c r="AR79" i="24"/>
  <c r="AR91" i="24"/>
  <c r="AR103" i="24"/>
  <c r="AR115" i="24"/>
  <c r="AR127" i="24"/>
  <c r="AR15" i="24"/>
  <c r="AR33" i="24"/>
  <c r="AR48" i="24"/>
  <c r="AR63" i="24"/>
  <c r="AR81" i="24"/>
  <c r="AR95" i="24"/>
  <c r="AR109" i="24"/>
  <c r="AR123" i="24"/>
  <c r="AR22" i="24"/>
  <c r="AR37" i="24"/>
  <c r="AR52" i="24"/>
  <c r="AR70" i="24"/>
  <c r="AR85" i="24"/>
  <c r="AR99" i="24"/>
  <c r="AR114" i="24"/>
  <c r="AR129" i="24"/>
  <c r="AR8" i="24"/>
  <c r="AR23" i="24"/>
  <c r="AR38" i="24"/>
  <c r="AR56" i="24"/>
  <c r="AR71" i="24"/>
  <c r="AR86" i="24"/>
  <c r="AR100" i="24"/>
  <c r="AR116" i="24"/>
  <c r="AR130" i="24"/>
  <c r="AR12" i="24"/>
  <c r="AR27" i="24"/>
  <c r="AR45" i="24"/>
  <c r="AR60" i="24"/>
  <c r="AR75" i="24"/>
  <c r="AR92" i="24"/>
  <c r="AR106" i="24"/>
  <c r="AR120" i="24"/>
  <c r="AR134" i="24"/>
  <c r="AR20" i="24"/>
  <c r="AR44" i="24"/>
  <c r="AR68" i="24"/>
  <c r="AR90" i="24"/>
  <c r="AR111" i="24"/>
  <c r="AR133" i="24"/>
  <c r="AR21" i="24"/>
  <c r="AR46" i="24"/>
  <c r="AR69" i="24"/>
  <c r="AR93" i="24"/>
  <c r="AR112" i="24"/>
  <c r="AR135" i="24"/>
  <c r="AR24" i="24"/>
  <c r="AR47" i="24"/>
  <c r="AR72" i="24"/>
  <c r="AR94" i="24"/>
  <c r="AR117" i="24"/>
  <c r="AR136" i="24"/>
  <c r="AR9" i="24"/>
  <c r="AR32" i="24"/>
  <c r="AR57" i="24"/>
  <c r="AR80" i="24"/>
  <c r="AR102" i="24"/>
  <c r="AR122" i="24"/>
  <c r="AR11" i="24"/>
  <c r="AR49" i="24"/>
  <c r="AR83" i="24"/>
  <c r="AR118" i="24"/>
  <c r="AR13" i="24"/>
  <c r="AR50" i="24"/>
  <c r="AR84" i="24"/>
  <c r="AR119" i="24"/>
  <c r="AR14" i="24"/>
  <c r="AR51" i="24"/>
  <c r="AR87" i="24"/>
  <c r="AR121" i="24"/>
  <c r="AR28" i="24"/>
  <c r="AR62" i="24"/>
  <c r="AR98" i="24"/>
  <c r="AR131" i="24"/>
  <c r="AR40" i="24"/>
  <c r="AR104" i="24"/>
  <c r="AR58" i="24"/>
  <c r="AR105" i="24"/>
  <c r="AR59" i="24"/>
  <c r="AR107" i="24"/>
  <c r="AR61" i="24"/>
  <c r="AR108" i="24"/>
  <c r="AR10" i="24"/>
  <c r="AR64" i="24"/>
  <c r="AR110" i="24"/>
  <c r="AR16" i="24"/>
  <c r="AR73" i="24"/>
  <c r="AR124" i="24"/>
  <c r="AR25" i="24"/>
  <c r="AR74" i="24"/>
  <c r="AR126" i="24"/>
  <c r="AR36" i="24"/>
  <c r="AR96" i="24"/>
  <c r="AR128" i="24"/>
  <c r="AR132" i="24"/>
  <c r="AR26" i="24"/>
  <c r="AR34" i="24"/>
  <c r="AR82" i="24"/>
  <c r="AR35" i="24"/>
  <c r="AR39" i="24"/>
  <c r="AR76" i="24"/>
  <c r="AR88" i="24"/>
  <c r="AR97" i="24"/>
  <c r="G12" i="24"/>
  <c r="AQ16" i="24"/>
  <c r="AQ28" i="24"/>
  <c r="AQ40" i="24"/>
  <c r="AQ52" i="24"/>
  <c r="AQ64" i="24"/>
  <c r="AQ76" i="24"/>
  <c r="AQ88" i="24"/>
  <c r="AQ6" i="24"/>
  <c r="AQ18" i="24"/>
  <c r="AQ30" i="24"/>
  <c r="AQ42" i="24"/>
  <c r="AQ54" i="24"/>
  <c r="AQ66" i="24"/>
  <c r="AQ78" i="24"/>
  <c r="AQ90" i="24"/>
  <c r="AQ5" i="24"/>
  <c r="AQ20" i="24"/>
  <c r="AQ34" i="24"/>
  <c r="AQ48" i="24"/>
  <c r="AQ62" i="24"/>
  <c r="AQ77" i="24"/>
  <c r="AQ92" i="24"/>
  <c r="AQ104" i="24"/>
  <c r="AQ116" i="24"/>
  <c r="AQ128" i="24"/>
  <c r="AQ10" i="24"/>
  <c r="AQ24" i="24"/>
  <c r="AQ38" i="24"/>
  <c r="AQ53" i="24"/>
  <c r="AQ68" i="24"/>
  <c r="AQ82" i="24"/>
  <c r="AQ96" i="24"/>
  <c r="AQ108" i="24"/>
  <c r="AQ120" i="24"/>
  <c r="AQ132" i="24"/>
  <c r="AQ11" i="24"/>
  <c r="AQ25" i="24"/>
  <c r="AQ39" i="24"/>
  <c r="AQ55" i="24"/>
  <c r="AQ69" i="24"/>
  <c r="AQ83" i="24"/>
  <c r="AQ97" i="24"/>
  <c r="AQ109" i="24"/>
  <c r="AQ121" i="24"/>
  <c r="AQ133" i="24"/>
  <c r="AQ15" i="24"/>
  <c r="AQ31" i="24"/>
  <c r="AQ45" i="24"/>
  <c r="AQ59" i="24"/>
  <c r="AQ73" i="24"/>
  <c r="AQ87" i="24"/>
  <c r="AQ101" i="24"/>
  <c r="AQ113" i="24"/>
  <c r="AQ125" i="24"/>
  <c r="AQ4" i="24"/>
  <c r="AQ22" i="24"/>
  <c r="AQ44" i="24"/>
  <c r="AQ65" i="24"/>
  <c r="AQ86" i="24"/>
  <c r="AQ106" i="24"/>
  <c r="AQ124" i="24"/>
  <c r="AQ23" i="24"/>
  <c r="AQ46" i="24"/>
  <c r="AQ67" i="24"/>
  <c r="AQ89" i="24"/>
  <c r="AQ107" i="24"/>
  <c r="AQ126" i="24"/>
  <c r="AQ26" i="24"/>
  <c r="AQ47" i="24"/>
  <c r="AQ70" i="24"/>
  <c r="AQ91" i="24"/>
  <c r="AQ110" i="24"/>
  <c r="AQ127" i="24"/>
  <c r="AQ12" i="24"/>
  <c r="AQ33" i="24"/>
  <c r="AQ56" i="24"/>
  <c r="AQ75" i="24"/>
  <c r="AQ98" i="24"/>
  <c r="AQ115" i="24"/>
  <c r="AQ134" i="24"/>
  <c r="AQ14" i="24"/>
  <c r="AQ49" i="24"/>
  <c r="AQ80" i="24"/>
  <c r="AQ111" i="24"/>
  <c r="AQ136" i="24"/>
  <c r="AQ17" i="24"/>
  <c r="AQ50" i="24"/>
  <c r="AQ81" i="24"/>
  <c r="AQ112" i="24"/>
  <c r="AQ19" i="24"/>
  <c r="AQ51" i="24"/>
  <c r="AQ84" i="24"/>
  <c r="AQ114" i="24"/>
  <c r="AQ32" i="24"/>
  <c r="AQ61" i="24"/>
  <c r="AQ95" i="24"/>
  <c r="AQ122" i="24"/>
  <c r="AQ13" i="24"/>
  <c r="AQ63" i="24"/>
  <c r="AQ105" i="24"/>
  <c r="AQ21" i="24"/>
  <c r="AQ71" i="24"/>
  <c r="AQ117" i="24"/>
  <c r="AQ27" i="24"/>
  <c r="AQ72" i="24"/>
  <c r="AQ118" i="24"/>
  <c r="AQ29" i="24"/>
  <c r="AQ74" i="24"/>
  <c r="AQ119" i="24"/>
  <c r="AQ35" i="24"/>
  <c r="AQ79" i="24"/>
  <c r="AQ123" i="24"/>
  <c r="AQ36" i="24"/>
  <c r="AQ85" i="24"/>
  <c r="AQ129" i="24"/>
  <c r="AQ37" i="24"/>
  <c r="AQ93" i="24"/>
  <c r="AQ130" i="24"/>
  <c r="AQ8" i="24"/>
  <c r="AQ58" i="24"/>
  <c r="AQ102" i="24"/>
  <c r="AQ131" i="24"/>
  <c r="AQ135" i="24"/>
  <c r="AQ9" i="24"/>
  <c r="AQ41" i="24"/>
  <c r="AQ43" i="24"/>
  <c r="AQ99" i="24"/>
  <c r="AQ57" i="24"/>
  <c r="AQ60" i="24"/>
  <c r="AQ94" i="24"/>
  <c r="AQ100" i="24"/>
  <c r="AQ103" i="24"/>
  <c r="AQ7" i="24"/>
  <c r="AN16" i="24"/>
  <c r="AN28" i="24"/>
  <c r="AN40" i="24"/>
  <c r="AN52" i="24"/>
  <c r="AN64" i="24"/>
  <c r="AN76" i="24"/>
  <c r="AN88" i="24"/>
  <c r="AN100" i="24"/>
  <c r="AN112" i="24"/>
  <c r="AN124" i="24"/>
  <c r="AN136" i="24"/>
  <c r="AN5" i="24"/>
  <c r="AN17" i="24"/>
  <c r="AN29" i="24"/>
  <c r="AN41" i="24"/>
  <c r="AN53" i="24"/>
  <c r="AN65" i="24"/>
  <c r="AN77" i="24"/>
  <c r="AN89" i="24"/>
  <c r="AN101" i="24"/>
  <c r="AN113" i="24"/>
  <c r="AN125" i="24"/>
  <c r="AN4" i="24"/>
  <c r="AN6" i="24"/>
  <c r="AN18" i="24"/>
  <c r="AN30" i="24"/>
  <c r="AN42" i="24"/>
  <c r="AN54" i="24"/>
  <c r="AN66" i="24"/>
  <c r="AN78" i="24"/>
  <c r="AN90" i="24"/>
  <c r="AN102" i="24"/>
  <c r="AN114" i="24"/>
  <c r="AN126" i="24"/>
  <c r="AN10" i="24"/>
  <c r="AN22" i="24"/>
  <c r="AN34" i="24"/>
  <c r="AN46" i="24"/>
  <c r="AN58" i="24"/>
  <c r="AN70" i="24"/>
  <c r="AN82" i="24"/>
  <c r="AN94" i="24"/>
  <c r="AN106" i="24"/>
  <c r="AN118" i="24"/>
  <c r="AN130" i="24"/>
  <c r="AN12" i="24"/>
  <c r="AN31" i="24"/>
  <c r="AN48" i="24"/>
  <c r="AN67" i="24"/>
  <c r="AN84" i="24"/>
  <c r="AN103" i="24"/>
  <c r="AN120" i="24"/>
  <c r="AN13" i="24"/>
  <c r="AN32" i="24"/>
  <c r="AN49" i="24"/>
  <c r="AN68" i="24"/>
  <c r="AN85" i="24"/>
  <c r="AN104" i="24"/>
  <c r="AN121" i="24"/>
  <c r="AN14" i="24"/>
  <c r="AN33" i="24"/>
  <c r="AN50" i="24"/>
  <c r="AN69" i="24"/>
  <c r="AN86" i="24"/>
  <c r="AN105" i="24"/>
  <c r="AN122" i="24"/>
  <c r="AN21" i="24"/>
  <c r="AN38" i="24"/>
  <c r="AN57" i="24"/>
  <c r="AN74" i="24"/>
  <c r="AN93" i="24"/>
  <c r="AN110" i="24"/>
  <c r="AN129" i="24"/>
  <c r="AN23" i="24"/>
  <c r="AN47" i="24"/>
  <c r="AN75" i="24"/>
  <c r="AN99" i="24"/>
  <c r="AN131" i="24"/>
  <c r="AN24" i="24"/>
  <c r="AN51" i="24"/>
  <c r="AN79" i="24"/>
  <c r="AN107" i="24"/>
  <c r="AN132" i="24"/>
  <c r="AN25" i="24"/>
  <c r="AN55" i="24"/>
  <c r="AN80" i="24"/>
  <c r="AN108" i="24"/>
  <c r="AN133" i="24"/>
  <c r="AN26" i="24"/>
  <c r="AN56" i="24"/>
  <c r="AN81" i="24"/>
  <c r="AN109" i="24"/>
  <c r="AN134" i="24"/>
  <c r="AN27" i="24"/>
  <c r="AN59" i="24"/>
  <c r="AN83" i="24"/>
  <c r="AN111" i="24"/>
  <c r="AN135" i="24"/>
  <c r="AN7" i="24"/>
  <c r="AN35" i="24"/>
  <c r="AN60" i="24"/>
  <c r="AN87" i="24"/>
  <c r="AN115" i="24"/>
  <c r="AN8" i="24"/>
  <c r="AN36" i="24"/>
  <c r="AN61" i="24"/>
  <c r="AN91" i="24"/>
  <c r="AN116" i="24"/>
  <c r="AN19" i="24"/>
  <c r="AN44" i="24"/>
  <c r="AN72" i="24"/>
  <c r="AN97" i="24"/>
  <c r="AN127" i="24"/>
  <c r="AN37" i="24"/>
  <c r="AN117" i="24"/>
  <c r="AN39" i="24"/>
  <c r="AN119" i="24"/>
  <c r="AN123" i="24"/>
  <c r="AN45" i="24"/>
  <c r="AN128" i="24"/>
  <c r="AN62" i="24"/>
  <c r="AN63" i="24"/>
  <c r="AN92" i="24"/>
  <c r="AN11" i="24"/>
  <c r="AN95" i="24"/>
  <c r="AN71" i="24"/>
  <c r="AN73" i="24"/>
  <c r="AN9" i="24"/>
  <c r="AN15" i="24"/>
  <c r="AN96" i="24"/>
  <c r="AN20" i="24"/>
  <c r="AN98" i="24"/>
  <c r="AN43" i="24"/>
  <c r="AK16" i="24"/>
  <c r="AK28" i="24"/>
  <c r="AK40" i="24"/>
  <c r="AK52" i="24"/>
  <c r="AK64" i="24"/>
  <c r="AK76" i="24"/>
  <c r="AK88" i="24"/>
  <c r="AK100" i="24"/>
  <c r="AK112" i="24"/>
  <c r="AK124" i="24"/>
  <c r="AK136" i="24"/>
  <c r="AK5" i="24"/>
  <c r="AK17" i="24"/>
  <c r="AK29" i="24"/>
  <c r="AK41" i="24"/>
  <c r="AK53" i="24"/>
  <c r="AK65" i="24"/>
  <c r="AK77" i="24"/>
  <c r="AK89" i="24"/>
  <c r="AK101" i="24"/>
  <c r="AK113" i="24"/>
  <c r="AK125" i="24"/>
  <c r="AK4" i="24"/>
  <c r="AK6" i="24"/>
  <c r="AK18" i="24"/>
  <c r="AK30" i="24"/>
  <c r="AK42" i="24"/>
  <c r="AK54" i="24"/>
  <c r="AK66" i="24"/>
  <c r="AK78" i="24"/>
  <c r="AK90" i="24"/>
  <c r="AK102" i="24"/>
  <c r="AK114" i="24"/>
  <c r="AK126" i="24"/>
  <c r="AK10" i="24"/>
  <c r="AK22" i="24"/>
  <c r="AK34" i="24"/>
  <c r="AK46" i="24"/>
  <c r="AK58" i="24"/>
  <c r="AK70" i="24"/>
  <c r="AK82" i="24"/>
  <c r="AK94" i="24"/>
  <c r="AK106" i="24"/>
  <c r="AK118" i="24"/>
  <c r="AK130" i="24"/>
  <c r="AK23" i="24"/>
  <c r="AK39" i="24"/>
  <c r="AK59" i="24"/>
  <c r="AK75" i="24"/>
  <c r="AK95" i="24"/>
  <c r="AK111" i="24"/>
  <c r="AK131" i="24"/>
  <c r="AK7" i="24"/>
  <c r="AK24" i="24"/>
  <c r="AK43" i="24"/>
  <c r="AK60" i="24"/>
  <c r="AK79" i="24"/>
  <c r="AK96" i="24"/>
  <c r="AK115" i="24"/>
  <c r="AK132" i="24"/>
  <c r="AK11" i="24"/>
  <c r="AK27" i="24"/>
  <c r="AK47" i="24"/>
  <c r="AK63" i="24"/>
  <c r="AK83" i="24"/>
  <c r="AK99" i="24"/>
  <c r="AK119" i="24"/>
  <c r="AK135" i="24"/>
  <c r="AK12" i="24"/>
  <c r="AK31" i="24"/>
  <c r="AK48" i="24"/>
  <c r="AK67" i="24"/>
  <c r="AK84" i="24"/>
  <c r="AK103" i="24"/>
  <c r="AK120" i="24"/>
  <c r="AK13" i="24"/>
  <c r="AK32" i="24"/>
  <c r="AK49" i="24"/>
  <c r="AK68" i="24"/>
  <c r="AK85" i="24"/>
  <c r="AK104" i="24"/>
  <c r="AK121" i="24"/>
  <c r="AK20" i="24"/>
  <c r="AK37" i="24"/>
  <c r="AK56" i="24"/>
  <c r="AK73" i="24"/>
  <c r="AK92" i="24"/>
  <c r="AK109" i="24"/>
  <c r="AK128" i="24"/>
  <c r="AK14" i="24"/>
  <c r="AK50" i="24"/>
  <c r="AK86" i="24"/>
  <c r="AK122" i="24"/>
  <c r="AK127" i="24"/>
  <c r="AK15" i="24"/>
  <c r="AK51" i="24"/>
  <c r="AK87" i="24"/>
  <c r="AK123" i="24"/>
  <c r="AK19" i="24"/>
  <c r="AK91" i="24"/>
  <c r="AK21" i="24"/>
  <c r="AK57" i="24"/>
  <c r="AK93" i="24"/>
  <c r="AK129" i="24"/>
  <c r="AK25" i="24"/>
  <c r="AK61" i="24"/>
  <c r="AK97" i="24"/>
  <c r="AK133" i="24"/>
  <c r="AK26" i="24"/>
  <c r="AK62" i="24"/>
  <c r="AK98" i="24"/>
  <c r="AK134" i="24"/>
  <c r="AK36" i="24"/>
  <c r="AK38" i="24"/>
  <c r="AK33" i="24"/>
  <c r="AK69" i="24"/>
  <c r="AK105" i="24"/>
  <c r="AK110" i="24"/>
  <c r="AK35" i="24"/>
  <c r="AK71" i="24"/>
  <c r="AK107" i="24"/>
  <c r="AK72" i="24"/>
  <c r="AK108" i="24"/>
  <c r="AK74" i="24"/>
  <c r="AK8" i="24"/>
  <c r="AK44" i="24"/>
  <c r="AK80" i="24"/>
  <c r="AK116" i="24"/>
  <c r="AK9" i="24"/>
  <c r="AK45" i="24"/>
  <c r="AK81" i="24"/>
  <c r="AK117" i="24"/>
  <c r="AK55" i="24"/>
  <c r="AH14" i="24"/>
  <c r="AH15" i="24"/>
  <c r="AH13" i="24"/>
  <c r="AH27" i="24"/>
  <c r="AH39" i="24"/>
  <c r="AH51" i="24"/>
  <c r="AH63" i="24"/>
  <c r="AH75" i="24"/>
  <c r="AH87" i="24"/>
  <c r="AH99" i="24"/>
  <c r="AH111" i="24"/>
  <c r="AH123" i="24"/>
  <c r="AH135" i="24"/>
  <c r="AH19" i="24"/>
  <c r="AH31" i="24"/>
  <c r="AH43" i="24"/>
  <c r="AH55" i="24"/>
  <c r="AH67" i="24"/>
  <c r="AH79" i="24"/>
  <c r="AH91" i="24"/>
  <c r="AH103" i="24"/>
  <c r="AH115" i="24"/>
  <c r="AH127" i="24"/>
  <c r="AH6" i="24"/>
  <c r="AH20" i="24"/>
  <c r="AH32" i="24"/>
  <c r="AH44" i="24"/>
  <c r="AH56" i="24"/>
  <c r="AH68" i="24"/>
  <c r="AH80" i="24"/>
  <c r="AH92" i="24"/>
  <c r="AH104" i="24"/>
  <c r="AH116" i="24"/>
  <c r="AH128" i="24"/>
  <c r="AH7" i="24"/>
  <c r="AH21" i="24"/>
  <c r="AH33" i="24"/>
  <c r="AH45" i="24"/>
  <c r="AH57" i="24"/>
  <c r="AH69" i="24"/>
  <c r="AH81" i="24"/>
  <c r="AH93" i="24"/>
  <c r="AH105" i="24"/>
  <c r="AH117" i="24"/>
  <c r="AH129" i="24"/>
  <c r="AH11" i="24"/>
  <c r="AH25" i="24"/>
  <c r="AH37" i="24"/>
  <c r="AH49" i="24"/>
  <c r="AH61" i="24"/>
  <c r="AH73" i="24"/>
  <c r="AH85" i="24"/>
  <c r="AH97" i="24"/>
  <c r="AH109" i="24"/>
  <c r="AH121" i="24"/>
  <c r="AH133" i="24"/>
  <c r="AH23" i="24"/>
  <c r="AH42" i="24"/>
  <c r="AH64" i="24"/>
  <c r="AH84" i="24"/>
  <c r="AH106" i="24"/>
  <c r="AH125" i="24"/>
  <c r="AH107" i="24"/>
  <c r="AH26" i="24"/>
  <c r="AH88" i="24"/>
  <c r="AH24" i="24"/>
  <c r="AH46" i="24"/>
  <c r="AH65" i="24"/>
  <c r="AH86" i="24"/>
  <c r="AH126" i="24"/>
  <c r="AH66" i="24"/>
  <c r="AH108" i="24"/>
  <c r="AH28" i="24"/>
  <c r="AH48" i="24"/>
  <c r="AH70" i="24"/>
  <c r="AH89" i="24"/>
  <c r="AH110" i="24"/>
  <c r="AH131" i="24"/>
  <c r="AH8" i="24"/>
  <c r="AH29" i="24"/>
  <c r="AH50" i="24"/>
  <c r="AH71" i="24"/>
  <c r="AH90" i="24"/>
  <c r="AH112" i="24"/>
  <c r="AH132" i="24"/>
  <c r="AH9" i="24"/>
  <c r="AH30" i="24"/>
  <c r="AH52" i="24"/>
  <c r="AH72" i="24"/>
  <c r="AH94" i="24"/>
  <c r="AH113" i="24"/>
  <c r="AH134" i="24"/>
  <c r="AH16" i="24"/>
  <c r="AH98" i="24"/>
  <c r="AH59" i="24"/>
  <c r="AH100" i="24"/>
  <c r="AH10" i="24"/>
  <c r="AH34" i="24"/>
  <c r="AH53" i="24"/>
  <c r="AH74" i="24"/>
  <c r="AH95" i="24"/>
  <c r="AH114" i="24"/>
  <c r="AH136" i="24"/>
  <c r="AH58" i="24"/>
  <c r="AH4" i="24"/>
  <c r="AH17" i="24"/>
  <c r="AH78" i="24"/>
  <c r="AH120" i="24"/>
  <c r="AH12" i="24"/>
  <c r="AH35" i="24"/>
  <c r="AH54" i="24"/>
  <c r="AH76" i="24"/>
  <c r="AH96" i="24"/>
  <c r="AH118" i="24"/>
  <c r="AH5" i="24"/>
  <c r="AH36" i="24"/>
  <c r="AH77" i="24"/>
  <c r="AH119" i="24"/>
  <c r="AH38" i="24"/>
  <c r="AH18" i="24"/>
  <c r="AH40" i="24"/>
  <c r="AH60" i="24"/>
  <c r="AH82" i="24"/>
  <c r="AH101" i="24"/>
  <c r="AH122" i="24"/>
  <c r="AH22" i="24"/>
  <c r="AH41" i="24"/>
  <c r="AH62" i="24"/>
  <c r="AH83" i="24"/>
  <c r="AH102" i="24"/>
  <c r="AH124" i="24"/>
  <c r="AH47" i="24"/>
  <c r="AH130" i="24"/>
  <c r="AV9" i="24"/>
  <c r="AV21" i="24"/>
  <c r="AV33" i="24"/>
  <c r="AV45" i="24"/>
  <c r="AV57" i="24"/>
  <c r="AV69" i="24"/>
  <c r="AV81" i="24"/>
  <c r="AV93" i="24"/>
  <c r="AV105" i="24"/>
  <c r="AV117" i="24"/>
  <c r="AV129" i="24"/>
  <c r="AV10" i="24"/>
  <c r="AV22" i="24"/>
  <c r="AV34" i="24"/>
  <c r="AV46" i="24"/>
  <c r="AV58" i="24"/>
  <c r="AV70" i="24"/>
  <c r="AV82" i="24"/>
  <c r="AV94" i="24"/>
  <c r="AV106" i="24"/>
  <c r="AV118" i="24"/>
  <c r="AV130" i="24"/>
  <c r="AV11" i="24"/>
  <c r="AV23" i="24"/>
  <c r="AV35" i="24"/>
  <c r="AV47" i="24"/>
  <c r="AV59" i="24"/>
  <c r="AV71" i="24"/>
  <c r="AV83" i="24"/>
  <c r="AV95" i="24"/>
  <c r="AV107" i="24"/>
  <c r="AV119" i="24"/>
  <c r="AV131" i="24"/>
  <c r="AV13" i="24"/>
  <c r="AV25" i="24"/>
  <c r="AV37" i="24"/>
  <c r="AV49" i="24"/>
  <c r="AV61" i="24"/>
  <c r="AV73" i="24"/>
  <c r="AV85" i="24"/>
  <c r="AV97" i="24"/>
  <c r="AV109" i="24"/>
  <c r="AV6" i="24"/>
  <c r="AV26" i="24"/>
  <c r="AV42" i="24"/>
  <c r="AV62" i="24"/>
  <c r="AV78" i="24"/>
  <c r="AV98" i="24"/>
  <c r="AV114" i="24"/>
  <c r="AV132" i="24"/>
  <c r="AV7" i="24"/>
  <c r="AV27" i="24"/>
  <c r="AV43" i="24"/>
  <c r="AV63" i="24"/>
  <c r="AV79" i="24"/>
  <c r="AV99" i="24"/>
  <c r="AV115" i="24"/>
  <c r="AV133" i="24"/>
  <c r="AV15" i="24"/>
  <c r="AV31" i="24"/>
  <c r="AV51" i="24"/>
  <c r="AV67" i="24"/>
  <c r="AV87" i="24"/>
  <c r="AV103" i="24"/>
  <c r="AV122" i="24"/>
  <c r="AV4" i="24"/>
  <c r="AV16" i="24"/>
  <c r="AV32" i="24"/>
  <c r="AV52" i="24"/>
  <c r="AV68" i="24"/>
  <c r="AV88" i="24"/>
  <c r="AV104" i="24"/>
  <c r="AV123" i="24"/>
  <c r="AV20" i="24"/>
  <c r="AV40" i="24"/>
  <c r="AV56" i="24"/>
  <c r="AV76" i="24"/>
  <c r="AV92" i="24"/>
  <c r="AV112" i="24"/>
  <c r="AV127" i="24"/>
  <c r="AV12" i="24"/>
  <c r="AV18" i="24"/>
  <c r="AV50" i="24"/>
  <c r="AV80" i="24"/>
  <c r="AV111" i="24"/>
  <c r="AV19" i="24"/>
  <c r="AV53" i="24"/>
  <c r="AV84" i="24"/>
  <c r="AV113" i="24"/>
  <c r="AV24" i="24"/>
  <c r="AV54" i="24"/>
  <c r="AV86" i="24"/>
  <c r="AV116" i="24"/>
  <c r="AV36" i="24"/>
  <c r="AV65" i="24"/>
  <c r="AV96" i="24"/>
  <c r="AV125" i="24"/>
  <c r="AV5" i="24"/>
  <c r="AV55" i="24"/>
  <c r="AV101" i="24"/>
  <c r="AV28" i="24"/>
  <c r="AV72" i="24"/>
  <c r="AV120" i="24"/>
  <c r="AV29" i="24"/>
  <c r="AV74" i="24"/>
  <c r="AV121" i="24"/>
  <c r="AV30" i="24"/>
  <c r="AV75" i="24"/>
  <c r="AV124" i="24"/>
  <c r="AV44" i="24"/>
  <c r="AV91" i="24"/>
  <c r="AV135" i="24"/>
  <c r="AV8" i="24"/>
  <c r="AV90" i="24"/>
  <c r="AV14" i="24"/>
  <c r="AV100" i="24"/>
  <c r="AV17" i="24"/>
  <c r="AV102" i="24"/>
  <c r="AV38" i="24"/>
  <c r="AV108" i="24"/>
  <c r="AV39" i="24"/>
  <c r="AV110" i="24"/>
  <c r="AV41" i="24"/>
  <c r="AV126" i="24"/>
  <c r="AV48" i="24"/>
  <c r="AV128" i="24"/>
  <c r="AV77" i="24"/>
  <c r="AV134" i="24"/>
  <c r="AV136" i="24"/>
  <c r="AV60" i="24"/>
  <c r="AV64" i="24"/>
  <c r="AV66" i="24"/>
  <c r="AV89" i="24"/>
  <c r="N10" i="24"/>
  <c r="B10" i="25" s="1"/>
  <c r="N36" i="24"/>
  <c r="B36" i="25" s="1"/>
  <c r="N119" i="24"/>
  <c r="B119" i="25" s="1"/>
  <c r="N15" i="24"/>
  <c r="B15" i="25" s="1"/>
  <c r="N121" i="24"/>
  <c r="B121" i="25" s="1"/>
  <c r="N134" i="24"/>
  <c r="B134" i="25" s="1"/>
  <c r="N64" i="24"/>
  <c r="B64" i="25" s="1"/>
  <c r="N112" i="24"/>
  <c r="B112" i="25" s="1"/>
  <c r="N78" i="24"/>
  <c r="B78" i="25" s="1"/>
  <c r="G10" i="24"/>
  <c r="S14" i="24"/>
  <c r="G14" i="25" s="1"/>
  <c r="S26" i="24"/>
  <c r="G26" i="25" s="1"/>
  <c r="S38" i="24"/>
  <c r="G38" i="25" s="1"/>
  <c r="S50" i="24"/>
  <c r="G50" i="25" s="1"/>
  <c r="S62" i="24"/>
  <c r="G62" i="25" s="1"/>
  <c r="S74" i="24"/>
  <c r="G74" i="25" s="1"/>
  <c r="S86" i="24"/>
  <c r="G86" i="25" s="1"/>
  <c r="S98" i="24"/>
  <c r="G98" i="25" s="1"/>
  <c r="S110" i="24"/>
  <c r="G110" i="25" s="1"/>
  <c r="S122" i="24"/>
  <c r="G122" i="25" s="1"/>
  <c r="S134" i="24"/>
  <c r="G134" i="25" s="1"/>
  <c r="S5" i="24"/>
  <c r="G5" i="25" s="1"/>
  <c r="S17" i="24"/>
  <c r="G17" i="25" s="1"/>
  <c r="S29" i="24"/>
  <c r="G29" i="25" s="1"/>
  <c r="S41" i="24"/>
  <c r="G41" i="25" s="1"/>
  <c r="S53" i="24"/>
  <c r="G53" i="25" s="1"/>
  <c r="S65" i="24"/>
  <c r="G65" i="25" s="1"/>
  <c r="S77" i="24"/>
  <c r="G77" i="25" s="1"/>
  <c r="S89" i="24"/>
  <c r="G89" i="25" s="1"/>
  <c r="S101" i="24"/>
  <c r="G101" i="25" s="1"/>
  <c r="S113" i="24"/>
  <c r="G113" i="25" s="1"/>
  <c r="S125" i="24"/>
  <c r="G125" i="25" s="1"/>
  <c r="S4" i="24"/>
  <c r="G4" i="25" s="1"/>
  <c r="S6" i="24"/>
  <c r="G6" i="25" s="1"/>
  <c r="S18" i="24"/>
  <c r="G18" i="25" s="1"/>
  <c r="S30" i="24"/>
  <c r="G30" i="25" s="1"/>
  <c r="S42" i="24"/>
  <c r="G42" i="25" s="1"/>
  <c r="S54" i="24"/>
  <c r="G54" i="25" s="1"/>
  <c r="S66" i="24"/>
  <c r="G66" i="25" s="1"/>
  <c r="S78" i="24"/>
  <c r="G78" i="25" s="1"/>
  <c r="S90" i="24"/>
  <c r="G90" i="25" s="1"/>
  <c r="S102" i="24"/>
  <c r="G102" i="25" s="1"/>
  <c r="S114" i="24"/>
  <c r="G114" i="25" s="1"/>
  <c r="S126" i="24"/>
  <c r="G126" i="25" s="1"/>
  <c r="S10" i="24"/>
  <c r="G10" i="25" s="1"/>
  <c r="S25" i="24"/>
  <c r="G25" i="25" s="1"/>
  <c r="S43" i="24"/>
  <c r="G43" i="25" s="1"/>
  <c r="S58" i="24"/>
  <c r="G58" i="25" s="1"/>
  <c r="S73" i="24"/>
  <c r="G73" i="25" s="1"/>
  <c r="S91" i="24"/>
  <c r="G91" i="25" s="1"/>
  <c r="S106" i="24"/>
  <c r="G106" i="25" s="1"/>
  <c r="S121" i="24"/>
  <c r="G121" i="25" s="1"/>
  <c r="S107" i="24"/>
  <c r="G107" i="25" s="1"/>
  <c r="S123" i="24"/>
  <c r="G123" i="25" s="1"/>
  <c r="S11" i="24"/>
  <c r="G11" i="25" s="1"/>
  <c r="S27" i="24"/>
  <c r="G27" i="25" s="1"/>
  <c r="S44" i="24"/>
  <c r="G44" i="25" s="1"/>
  <c r="S59" i="24"/>
  <c r="G59" i="25" s="1"/>
  <c r="S75" i="24"/>
  <c r="G75" i="25" s="1"/>
  <c r="S92" i="24"/>
  <c r="G92" i="25" s="1"/>
  <c r="S12" i="24"/>
  <c r="G12" i="25" s="1"/>
  <c r="S28" i="24"/>
  <c r="G28" i="25" s="1"/>
  <c r="S45" i="24"/>
  <c r="G45" i="25" s="1"/>
  <c r="S60" i="24"/>
  <c r="G60" i="25" s="1"/>
  <c r="S76" i="24"/>
  <c r="G76" i="25" s="1"/>
  <c r="S93" i="24"/>
  <c r="G93" i="25" s="1"/>
  <c r="S108" i="24"/>
  <c r="G108" i="25" s="1"/>
  <c r="S124" i="24"/>
  <c r="G124" i="25" s="1"/>
  <c r="S13" i="24"/>
  <c r="G13" i="25" s="1"/>
  <c r="S31" i="24"/>
  <c r="G31" i="25" s="1"/>
  <c r="S46" i="24"/>
  <c r="G46" i="25" s="1"/>
  <c r="S61" i="24"/>
  <c r="G61" i="25" s="1"/>
  <c r="S79" i="24"/>
  <c r="G79" i="25" s="1"/>
  <c r="S94" i="24"/>
  <c r="G94" i="25" s="1"/>
  <c r="S109" i="24"/>
  <c r="G109" i="25" s="1"/>
  <c r="S127" i="24"/>
  <c r="G127" i="25" s="1"/>
  <c r="S19" i="24"/>
  <c r="G19" i="25" s="1"/>
  <c r="S49" i="24"/>
  <c r="G49" i="25" s="1"/>
  <c r="S97" i="24"/>
  <c r="G97" i="25" s="1"/>
  <c r="S15" i="24"/>
  <c r="G15" i="25" s="1"/>
  <c r="S32" i="24"/>
  <c r="G32" i="25" s="1"/>
  <c r="S47" i="24"/>
  <c r="G47" i="25" s="1"/>
  <c r="S63" i="24"/>
  <c r="G63" i="25" s="1"/>
  <c r="S80" i="24"/>
  <c r="G80" i="25" s="1"/>
  <c r="S95" i="24"/>
  <c r="G95" i="25" s="1"/>
  <c r="S111" i="24"/>
  <c r="G111" i="25" s="1"/>
  <c r="S128" i="24"/>
  <c r="G128" i="25" s="1"/>
  <c r="S34" i="24"/>
  <c r="G34" i="25" s="1"/>
  <c r="S82" i="24"/>
  <c r="G82" i="25" s="1"/>
  <c r="S130" i="24"/>
  <c r="G130" i="25" s="1"/>
  <c r="S16" i="24"/>
  <c r="G16" i="25" s="1"/>
  <c r="S33" i="24"/>
  <c r="G33" i="25" s="1"/>
  <c r="S48" i="24"/>
  <c r="G48" i="25" s="1"/>
  <c r="S64" i="24"/>
  <c r="G64" i="25" s="1"/>
  <c r="S81" i="24"/>
  <c r="G81" i="25" s="1"/>
  <c r="S96" i="24"/>
  <c r="G96" i="25" s="1"/>
  <c r="S112" i="24"/>
  <c r="G112" i="25" s="1"/>
  <c r="S129" i="24"/>
  <c r="G129" i="25" s="1"/>
  <c r="S67" i="24"/>
  <c r="G67" i="25" s="1"/>
  <c r="S115" i="24"/>
  <c r="G115" i="25" s="1"/>
  <c r="S8" i="24"/>
  <c r="G8" i="25" s="1"/>
  <c r="S23" i="24"/>
  <c r="G23" i="25" s="1"/>
  <c r="S39" i="24"/>
  <c r="G39" i="25" s="1"/>
  <c r="S56" i="24"/>
  <c r="G56" i="25" s="1"/>
  <c r="S71" i="24"/>
  <c r="G71" i="25" s="1"/>
  <c r="S87" i="24"/>
  <c r="G87" i="25" s="1"/>
  <c r="S104" i="24"/>
  <c r="G104" i="25" s="1"/>
  <c r="S119" i="24"/>
  <c r="G119" i="25" s="1"/>
  <c r="S135" i="24"/>
  <c r="G135" i="25" s="1"/>
  <c r="S9" i="24"/>
  <c r="G9" i="25" s="1"/>
  <c r="S57" i="24"/>
  <c r="G57" i="25" s="1"/>
  <c r="S105" i="24"/>
  <c r="G105" i="25" s="1"/>
  <c r="S99" i="24"/>
  <c r="G99" i="25" s="1"/>
  <c r="S103" i="24"/>
  <c r="G103" i="25" s="1"/>
  <c r="S20" i="24"/>
  <c r="G20" i="25" s="1"/>
  <c r="S68" i="24"/>
  <c r="G68" i="25" s="1"/>
  <c r="S116" i="24"/>
  <c r="G116" i="25" s="1"/>
  <c r="S21" i="24"/>
  <c r="G21" i="25" s="1"/>
  <c r="S69" i="24"/>
  <c r="G69" i="25" s="1"/>
  <c r="S117" i="24"/>
  <c r="G117" i="25" s="1"/>
  <c r="S85" i="24"/>
  <c r="G85" i="25" s="1"/>
  <c r="S136" i="24"/>
  <c r="G136" i="25" s="1"/>
  <c r="S52" i="24"/>
  <c r="G52" i="25" s="1"/>
  <c r="S22" i="24"/>
  <c r="G22" i="25" s="1"/>
  <c r="S70" i="24"/>
  <c r="G70" i="25" s="1"/>
  <c r="S118" i="24"/>
  <c r="G118" i="25" s="1"/>
  <c r="S37" i="24"/>
  <c r="G37" i="25" s="1"/>
  <c r="S7" i="24"/>
  <c r="G7" i="25" s="1"/>
  <c r="S24" i="24"/>
  <c r="G24" i="25" s="1"/>
  <c r="S72" i="24"/>
  <c r="G72" i="25" s="1"/>
  <c r="S120" i="24"/>
  <c r="G120" i="25" s="1"/>
  <c r="S88" i="24"/>
  <c r="G88" i="25" s="1"/>
  <c r="S55" i="24"/>
  <c r="G55" i="25" s="1"/>
  <c r="S35" i="24"/>
  <c r="G35" i="25" s="1"/>
  <c r="S83" i="24"/>
  <c r="G83" i="25" s="1"/>
  <c r="S131" i="24"/>
  <c r="G131" i="25" s="1"/>
  <c r="S133" i="24"/>
  <c r="G133" i="25" s="1"/>
  <c r="S36" i="24"/>
  <c r="G36" i="25" s="1"/>
  <c r="S84" i="24"/>
  <c r="G84" i="25" s="1"/>
  <c r="S132" i="24"/>
  <c r="G132" i="25" s="1"/>
  <c r="S40" i="24"/>
  <c r="G40" i="25" s="1"/>
  <c r="S51" i="24"/>
  <c r="G51" i="25" s="1"/>
  <c r="S100" i="24"/>
  <c r="G100" i="25" s="1"/>
  <c r="X14" i="24"/>
  <c r="L14" i="25" s="1"/>
  <c r="X26" i="24"/>
  <c r="L26" i="25" s="1"/>
  <c r="X5" i="24"/>
  <c r="L5" i="25" s="1"/>
  <c r="X18" i="24"/>
  <c r="L18" i="25" s="1"/>
  <c r="X31" i="24"/>
  <c r="L31" i="25" s="1"/>
  <c r="X43" i="24"/>
  <c r="L43" i="25" s="1"/>
  <c r="X55" i="24"/>
  <c r="L55" i="25" s="1"/>
  <c r="X67" i="24"/>
  <c r="L67" i="25" s="1"/>
  <c r="X79" i="24"/>
  <c r="L79" i="25" s="1"/>
  <c r="X91" i="24"/>
  <c r="L91" i="25" s="1"/>
  <c r="X103" i="24"/>
  <c r="L103" i="25" s="1"/>
  <c r="X115" i="24"/>
  <c r="L115" i="25" s="1"/>
  <c r="X127" i="24"/>
  <c r="L127" i="25" s="1"/>
  <c r="X6" i="24"/>
  <c r="L6" i="25" s="1"/>
  <c r="X19" i="24"/>
  <c r="L19" i="25" s="1"/>
  <c r="X32" i="24"/>
  <c r="L32" i="25" s="1"/>
  <c r="X44" i="24"/>
  <c r="L44" i="25" s="1"/>
  <c r="X56" i="24"/>
  <c r="L56" i="25" s="1"/>
  <c r="X68" i="24"/>
  <c r="L68" i="25" s="1"/>
  <c r="X80" i="24"/>
  <c r="L80" i="25" s="1"/>
  <c r="X92" i="24"/>
  <c r="L92" i="25" s="1"/>
  <c r="X104" i="24"/>
  <c r="L104" i="25" s="1"/>
  <c r="X116" i="24"/>
  <c r="L116" i="25" s="1"/>
  <c r="X128" i="24"/>
  <c r="L128" i="25" s="1"/>
  <c r="X8" i="24"/>
  <c r="L8" i="25" s="1"/>
  <c r="X21" i="24"/>
  <c r="L21" i="25" s="1"/>
  <c r="X34" i="24"/>
  <c r="L34" i="25" s="1"/>
  <c r="X46" i="24"/>
  <c r="L46" i="25" s="1"/>
  <c r="X58" i="24"/>
  <c r="L58" i="25" s="1"/>
  <c r="X70" i="24"/>
  <c r="L70" i="25" s="1"/>
  <c r="X82" i="24"/>
  <c r="L82" i="25" s="1"/>
  <c r="X94" i="24"/>
  <c r="L94" i="25" s="1"/>
  <c r="X106" i="24"/>
  <c r="L106" i="25" s="1"/>
  <c r="X118" i="24"/>
  <c r="L118" i="25" s="1"/>
  <c r="X130" i="24"/>
  <c r="L130" i="25" s="1"/>
  <c r="X9" i="24"/>
  <c r="L9" i="25" s="1"/>
  <c r="X22" i="24"/>
  <c r="L22" i="25" s="1"/>
  <c r="X35" i="24"/>
  <c r="L35" i="25" s="1"/>
  <c r="X47" i="24"/>
  <c r="L47" i="25" s="1"/>
  <c r="X59" i="24"/>
  <c r="L59" i="25" s="1"/>
  <c r="X71" i="24"/>
  <c r="L71" i="25" s="1"/>
  <c r="X83" i="24"/>
  <c r="L83" i="25" s="1"/>
  <c r="X95" i="24"/>
  <c r="L95" i="25" s="1"/>
  <c r="X107" i="24"/>
  <c r="L107" i="25" s="1"/>
  <c r="X119" i="24"/>
  <c r="L119" i="25" s="1"/>
  <c r="X131" i="24"/>
  <c r="L131" i="25" s="1"/>
  <c r="X15" i="24"/>
  <c r="L15" i="25" s="1"/>
  <c r="X28" i="24"/>
  <c r="L28" i="25" s="1"/>
  <c r="X40" i="24"/>
  <c r="L40" i="25" s="1"/>
  <c r="X52" i="24"/>
  <c r="L52" i="25" s="1"/>
  <c r="X64" i="24"/>
  <c r="L64" i="25" s="1"/>
  <c r="X76" i="24"/>
  <c r="L76" i="25" s="1"/>
  <c r="X88" i="24"/>
  <c r="L88" i="25" s="1"/>
  <c r="X100" i="24"/>
  <c r="L100" i="25" s="1"/>
  <c r="X112" i="24"/>
  <c r="L112" i="25" s="1"/>
  <c r="X124" i="24"/>
  <c r="L124" i="25" s="1"/>
  <c r="X136" i="24"/>
  <c r="L136" i="25" s="1"/>
  <c r="X24" i="24"/>
  <c r="L24" i="25" s="1"/>
  <c r="X45" i="24"/>
  <c r="L45" i="25" s="1"/>
  <c r="X65" i="24"/>
  <c r="L65" i="25" s="1"/>
  <c r="X86" i="24"/>
  <c r="L86" i="25" s="1"/>
  <c r="X108" i="24"/>
  <c r="L108" i="25" s="1"/>
  <c r="X126" i="24"/>
  <c r="L126" i="25" s="1"/>
  <c r="X25" i="24"/>
  <c r="L25" i="25" s="1"/>
  <c r="X48" i="24"/>
  <c r="L48" i="25" s="1"/>
  <c r="X66" i="24"/>
  <c r="L66" i="25" s="1"/>
  <c r="X87" i="24"/>
  <c r="L87" i="25" s="1"/>
  <c r="X109" i="24"/>
  <c r="L109" i="25" s="1"/>
  <c r="X129" i="24"/>
  <c r="L129" i="25" s="1"/>
  <c r="X27" i="24"/>
  <c r="L27" i="25" s="1"/>
  <c r="X49" i="24"/>
  <c r="L49" i="25" s="1"/>
  <c r="X69" i="24"/>
  <c r="L69" i="25" s="1"/>
  <c r="X89" i="24"/>
  <c r="L89" i="25" s="1"/>
  <c r="X110" i="24"/>
  <c r="L110" i="25" s="1"/>
  <c r="X132" i="24"/>
  <c r="L132" i="25" s="1"/>
  <c r="X7" i="24"/>
  <c r="L7" i="25" s="1"/>
  <c r="X29" i="24"/>
  <c r="L29" i="25" s="1"/>
  <c r="X50" i="24"/>
  <c r="L50" i="25" s="1"/>
  <c r="X72" i="24"/>
  <c r="L72" i="25" s="1"/>
  <c r="X90" i="24"/>
  <c r="L90" i="25" s="1"/>
  <c r="X111" i="24"/>
  <c r="L111" i="25" s="1"/>
  <c r="X133" i="24"/>
  <c r="L133" i="25" s="1"/>
  <c r="X75" i="24"/>
  <c r="L75" i="25" s="1"/>
  <c r="X117" i="24"/>
  <c r="L117" i="25" s="1"/>
  <c r="X10" i="24"/>
  <c r="L10" i="25" s="1"/>
  <c r="X30" i="24"/>
  <c r="L30" i="25" s="1"/>
  <c r="X51" i="24"/>
  <c r="L51" i="25" s="1"/>
  <c r="X73" i="24"/>
  <c r="L73" i="25" s="1"/>
  <c r="X93" i="24"/>
  <c r="L93" i="25" s="1"/>
  <c r="X113" i="24"/>
  <c r="L113" i="25" s="1"/>
  <c r="X134" i="24"/>
  <c r="L134" i="25" s="1"/>
  <c r="X12" i="24"/>
  <c r="L12" i="25" s="1"/>
  <c r="X36" i="24"/>
  <c r="L36" i="25" s="1"/>
  <c r="X97" i="24"/>
  <c r="L97" i="25" s="1"/>
  <c r="X11" i="24"/>
  <c r="L11" i="25" s="1"/>
  <c r="X33" i="24"/>
  <c r="L33" i="25" s="1"/>
  <c r="X53" i="24"/>
  <c r="L53" i="25" s="1"/>
  <c r="X74" i="24"/>
  <c r="L74" i="25" s="1"/>
  <c r="X96" i="24"/>
  <c r="L96" i="25" s="1"/>
  <c r="X114" i="24"/>
  <c r="L114" i="25" s="1"/>
  <c r="X135" i="24"/>
  <c r="L135" i="25" s="1"/>
  <c r="X54" i="24"/>
  <c r="L54" i="25" s="1"/>
  <c r="X4" i="24"/>
  <c r="L4" i="25" s="1"/>
  <c r="X20" i="24"/>
  <c r="L20" i="25" s="1"/>
  <c r="X41" i="24"/>
  <c r="L41" i="25" s="1"/>
  <c r="X62" i="24"/>
  <c r="L62" i="25" s="1"/>
  <c r="X84" i="24"/>
  <c r="L84" i="25" s="1"/>
  <c r="X102" i="24"/>
  <c r="L102" i="25" s="1"/>
  <c r="X123" i="24"/>
  <c r="L123" i="25" s="1"/>
  <c r="X23" i="24"/>
  <c r="L23" i="25" s="1"/>
  <c r="X85" i="24"/>
  <c r="L85" i="25" s="1"/>
  <c r="X16" i="24"/>
  <c r="L16" i="25" s="1"/>
  <c r="X37" i="24"/>
  <c r="L37" i="25" s="1"/>
  <c r="X98" i="24"/>
  <c r="L98" i="25" s="1"/>
  <c r="X13" i="24"/>
  <c r="L13" i="25" s="1"/>
  <c r="X38" i="24"/>
  <c r="L38" i="25" s="1"/>
  <c r="X99" i="24"/>
  <c r="L99" i="25" s="1"/>
  <c r="X17" i="24"/>
  <c r="L17" i="25" s="1"/>
  <c r="X39" i="24"/>
  <c r="L39" i="25" s="1"/>
  <c r="X101" i="24"/>
  <c r="L101" i="25" s="1"/>
  <c r="X61" i="24"/>
  <c r="L61" i="25" s="1"/>
  <c r="X42" i="24"/>
  <c r="L42" i="25" s="1"/>
  <c r="X105" i="24"/>
  <c r="L105" i="25" s="1"/>
  <c r="X122" i="24"/>
  <c r="L122" i="25" s="1"/>
  <c r="X125" i="24"/>
  <c r="L125" i="25" s="1"/>
  <c r="X57" i="24"/>
  <c r="L57" i="25" s="1"/>
  <c r="X120" i="24"/>
  <c r="L120" i="25" s="1"/>
  <c r="X78" i="24"/>
  <c r="L78" i="25" s="1"/>
  <c r="X81" i="24"/>
  <c r="L81" i="25" s="1"/>
  <c r="X60" i="24"/>
  <c r="L60" i="25" s="1"/>
  <c r="X121" i="24"/>
  <c r="L121" i="25" s="1"/>
  <c r="X63" i="24"/>
  <c r="L63" i="25" s="1"/>
  <c r="X77" i="24"/>
  <c r="L77" i="25" s="1"/>
  <c r="N7" i="24"/>
  <c r="B7" i="25" s="1"/>
  <c r="N6" i="24"/>
  <c r="B6" i="25" s="1"/>
  <c r="N66" i="24"/>
  <c r="B66" i="25" s="1"/>
  <c r="N127" i="24"/>
  <c r="B127" i="25" s="1"/>
  <c r="N29" i="24"/>
  <c r="B29" i="25" s="1"/>
  <c r="N129" i="24"/>
  <c r="B129" i="25" s="1"/>
  <c r="N37" i="24"/>
  <c r="B37" i="25" s="1"/>
  <c r="N68" i="24"/>
  <c r="B68" i="25" s="1"/>
  <c r="N116" i="24"/>
  <c r="B116" i="25" s="1"/>
  <c r="N17" i="24"/>
  <c r="B17" i="25" s="1"/>
  <c r="N75" i="24"/>
  <c r="B75" i="25" s="1"/>
  <c r="N85" i="24"/>
  <c r="B85" i="25" s="1"/>
  <c r="G21" i="24"/>
  <c r="AD16" i="24"/>
  <c r="R16" i="25" s="1"/>
  <c r="AD28" i="24"/>
  <c r="R28" i="25" s="1"/>
  <c r="AD40" i="24"/>
  <c r="R40" i="25" s="1"/>
  <c r="AD52" i="24"/>
  <c r="R52" i="25" s="1"/>
  <c r="AD7" i="24"/>
  <c r="R7" i="25" s="1"/>
  <c r="AD19" i="24"/>
  <c r="R19" i="25" s="1"/>
  <c r="AD31" i="24"/>
  <c r="R31" i="25" s="1"/>
  <c r="AD43" i="24"/>
  <c r="R43" i="25" s="1"/>
  <c r="AD55" i="24"/>
  <c r="R55" i="25" s="1"/>
  <c r="AD67" i="24"/>
  <c r="R67" i="25" s="1"/>
  <c r="AD79" i="24"/>
  <c r="R79" i="25" s="1"/>
  <c r="AD91" i="24"/>
  <c r="R91" i="25" s="1"/>
  <c r="AD103" i="24"/>
  <c r="R103" i="25" s="1"/>
  <c r="AD115" i="24"/>
  <c r="R115" i="25" s="1"/>
  <c r="AD127" i="24"/>
  <c r="R127" i="25" s="1"/>
  <c r="AD8" i="24"/>
  <c r="R8" i="25" s="1"/>
  <c r="AD20" i="24"/>
  <c r="R20" i="25" s="1"/>
  <c r="AD32" i="24"/>
  <c r="R32" i="25" s="1"/>
  <c r="AD44" i="24"/>
  <c r="R44" i="25" s="1"/>
  <c r="AD56" i="24"/>
  <c r="R56" i="25" s="1"/>
  <c r="AD68" i="24"/>
  <c r="R68" i="25" s="1"/>
  <c r="AD80" i="24"/>
  <c r="R80" i="25" s="1"/>
  <c r="AD92" i="24"/>
  <c r="R92" i="25" s="1"/>
  <c r="AD104" i="24"/>
  <c r="R104" i="25" s="1"/>
  <c r="AD116" i="24"/>
  <c r="R116" i="25" s="1"/>
  <c r="AD128" i="24"/>
  <c r="R128" i="25" s="1"/>
  <c r="AD9" i="24"/>
  <c r="R9" i="25" s="1"/>
  <c r="AD21" i="24"/>
  <c r="R21" i="25" s="1"/>
  <c r="AD33" i="24"/>
  <c r="R33" i="25" s="1"/>
  <c r="AD45" i="24"/>
  <c r="R45" i="25" s="1"/>
  <c r="AD57" i="24"/>
  <c r="R57" i="25" s="1"/>
  <c r="AD69" i="24"/>
  <c r="R69" i="25" s="1"/>
  <c r="AD81" i="24"/>
  <c r="R81" i="25" s="1"/>
  <c r="AD93" i="24"/>
  <c r="R93" i="25" s="1"/>
  <c r="AD105" i="24"/>
  <c r="R105" i="25" s="1"/>
  <c r="AD117" i="24"/>
  <c r="R117" i="25" s="1"/>
  <c r="AD129" i="24"/>
  <c r="R129" i="25" s="1"/>
  <c r="AD14" i="24"/>
  <c r="R14" i="25" s="1"/>
  <c r="AD26" i="24"/>
  <c r="R26" i="25" s="1"/>
  <c r="AD38" i="24"/>
  <c r="R38" i="25" s="1"/>
  <c r="AD50" i="24"/>
  <c r="R50" i="25" s="1"/>
  <c r="AD62" i="24"/>
  <c r="R62" i="25" s="1"/>
  <c r="AD74" i="24"/>
  <c r="R74" i="25" s="1"/>
  <c r="AD86" i="24"/>
  <c r="R86" i="25" s="1"/>
  <c r="AD98" i="24"/>
  <c r="R98" i="25" s="1"/>
  <c r="AD110" i="24"/>
  <c r="R110" i="25" s="1"/>
  <c r="AD122" i="24"/>
  <c r="R122" i="25" s="1"/>
  <c r="AD134" i="24"/>
  <c r="R134" i="25" s="1"/>
  <c r="AD18" i="24"/>
  <c r="R18" i="25" s="1"/>
  <c r="AD39" i="24"/>
  <c r="R39" i="25" s="1"/>
  <c r="AD60" i="24"/>
  <c r="R60" i="25" s="1"/>
  <c r="AD77" i="24"/>
  <c r="R77" i="25" s="1"/>
  <c r="AD96" i="24"/>
  <c r="R96" i="25" s="1"/>
  <c r="AD113" i="24"/>
  <c r="R113" i="25" s="1"/>
  <c r="AD132" i="24"/>
  <c r="R132" i="25" s="1"/>
  <c r="AD22" i="24"/>
  <c r="R22" i="25" s="1"/>
  <c r="AD41" i="24"/>
  <c r="R41" i="25" s="1"/>
  <c r="AD61" i="24"/>
  <c r="R61" i="25" s="1"/>
  <c r="AD78" i="24"/>
  <c r="R78" i="25" s="1"/>
  <c r="AD97" i="24"/>
  <c r="R97" i="25" s="1"/>
  <c r="AD114" i="24"/>
  <c r="R114" i="25" s="1"/>
  <c r="AD133" i="24"/>
  <c r="R133" i="25" s="1"/>
  <c r="AD23" i="24"/>
  <c r="R23" i="25" s="1"/>
  <c r="AD42" i="24"/>
  <c r="R42" i="25" s="1"/>
  <c r="AD63" i="24"/>
  <c r="R63" i="25" s="1"/>
  <c r="AD82" i="24"/>
  <c r="R82" i="25" s="1"/>
  <c r="AD99" i="24"/>
  <c r="R99" i="25" s="1"/>
  <c r="AD118" i="24"/>
  <c r="R118" i="25" s="1"/>
  <c r="AD135" i="24"/>
  <c r="R135" i="25" s="1"/>
  <c r="AD24" i="24"/>
  <c r="R24" i="25" s="1"/>
  <c r="AD46" i="24"/>
  <c r="R46" i="25" s="1"/>
  <c r="AD64" i="24"/>
  <c r="R64" i="25" s="1"/>
  <c r="AD83" i="24"/>
  <c r="R83" i="25" s="1"/>
  <c r="AD100" i="24"/>
  <c r="R100" i="25" s="1"/>
  <c r="AD119" i="24"/>
  <c r="R119" i="25" s="1"/>
  <c r="AD136" i="24"/>
  <c r="R136" i="25" s="1"/>
  <c r="AD5" i="24"/>
  <c r="R5" i="25" s="1"/>
  <c r="AD25" i="24"/>
  <c r="R25" i="25" s="1"/>
  <c r="AD47" i="24"/>
  <c r="R47" i="25" s="1"/>
  <c r="AD65" i="24"/>
  <c r="R65" i="25" s="1"/>
  <c r="AD84" i="24"/>
  <c r="R84" i="25" s="1"/>
  <c r="AD101" i="24"/>
  <c r="R101" i="25" s="1"/>
  <c r="AD120" i="24"/>
  <c r="R120" i="25" s="1"/>
  <c r="AD4" i="24"/>
  <c r="R4" i="25" s="1"/>
  <c r="AD6" i="24"/>
  <c r="R6" i="25" s="1"/>
  <c r="AD27" i="24"/>
  <c r="R27" i="25" s="1"/>
  <c r="AD48" i="24"/>
  <c r="R48" i="25" s="1"/>
  <c r="AD66" i="24"/>
  <c r="R66" i="25" s="1"/>
  <c r="AD85" i="24"/>
  <c r="R85" i="25" s="1"/>
  <c r="AD102" i="24"/>
  <c r="R102" i="25" s="1"/>
  <c r="AD121" i="24"/>
  <c r="R121" i="25" s="1"/>
  <c r="AD15" i="24"/>
  <c r="R15" i="25" s="1"/>
  <c r="AD36" i="24"/>
  <c r="R36" i="25" s="1"/>
  <c r="AD58" i="24"/>
  <c r="R58" i="25" s="1"/>
  <c r="AD75" i="24"/>
  <c r="R75" i="25" s="1"/>
  <c r="AD94" i="24"/>
  <c r="R94" i="25" s="1"/>
  <c r="AD111" i="24"/>
  <c r="R111" i="25" s="1"/>
  <c r="AD130" i="24"/>
  <c r="R130" i="25" s="1"/>
  <c r="AD29" i="24"/>
  <c r="R29" i="25" s="1"/>
  <c r="AD72" i="24"/>
  <c r="R72" i="25" s="1"/>
  <c r="AD112" i="24"/>
  <c r="R112" i="25" s="1"/>
  <c r="AD30" i="24"/>
  <c r="R30" i="25" s="1"/>
  <c r="AD73" i="24"/>
  <c r="R73" i="25" s="1"/>
  <c r="AD123" i="24"/>
  <c r="R123" i="25" s="1"/>
  <c r="AD34" i="24"/>
  <c r="R34" i="25" s="1"/>
  <c r="AD76" i="24"/>
  <c r="R76" i="25" s="1"/>
  <c r="AD124" i="24"/>
  <c r="R124" i="25" s="1"/>
  <c r="AD35" i="24"/>
  <c r="R35" i="25" s="1"/>
  <c r="AD87" i="24"/>
  <c r="R87" i="25" s="1"/>
  <c r="AD125" i="24"/>
  <c r="R125" i="25" s="1"/>
  <c r="AD90" i="24"/>
  <c r="R90" i="25" s="1"/>
  <c r="AD37" i="24"/>
  <c r="R37" i="25" s="1"/>
  <c r="AD88" i="24"/>
  <c r="R88" i="25" s="1"/>
  <c r="AD126" i="24"/>
  <c r="R126" i="25" s="1"/>
  <c r="AD51" i="24"/>
  <c r="R51" i="25" s="1"/>
  <c r="AD49" i="24"/>
  <c r="R49" i="25" s="1"/>
  <c r="AD89" i="24"/>
  <c r="R89" i="25" s="1"/>
  <c r="AD131" i="24"/>
  <c r="R131" i="25" s="1"/>
  <c r="AD13" i="24"/>
  <c r="R13" i="25" s="1"/>
  <c r="AD70" i="24"/>
  <c r="R70" i="25" s="1"/>
  <c r="AD108" i="24"/>
  <c r="R108" i="25" s="1"/>
  <c r="AD17" i="24"/>
  <c r="R17" i="25" s="1"/>
  <c r="AD53" i="24"/>
  <c r="R53" i="25" s="1"/>
  <c r="AD54" i="24"/>
  <c r="R54" i="25" s="1"/>
  <c r="AD109" i="24"/>
  <c r="R109" i="25" s="1"/>
  <c r="AD59" i="24"/>
  <c r="R59" i="25" s="1"/>
  <c r="AD71" i="24"/>
  <c r="R71" i="25" s="1"/>
  <c r="AD10" i="24"/>
  <c r="R10" i="25" s="1"/>
  <c r="AD11" i="24"/>
  <c r="R11" i="25" s="1"/>
  <c r="AD12" i="24"/>
  <c r="R12" i="25" s="1"/>
  <c r="AD95" i="24"/>
  <c r="R95" i="25" s="1"/>
  <c r="AD106" i="24"/>
  <c r="R106" i="25" s="1"/>
  <c r="AD107" i="24"/>
  <c r="R107" i="25" s="1"/>
  <c r="U16" i="24"/>
  <c r="I16" i="25" s="1"/>
  <c r="U28" i="24"/>
  <c r="I28" i="25" s="1"/>
  <c r="U40" i="24"/>
  <c r="I40" i="25" s="1"/>
  <c r="U52" i="24"/>
  <c r="I52" i="25" s="1"/>
  <c r="U64" i="24"/>
  <c r="I64" i="25" s="1"/>
  <c r="U76" i="24"/>
  <c r="I76" i="25" s="1"/>
  <c r="U88" i="24"/>
  <c r="I88" i="25" s="1"/>
  <c r="U100" i="24"/>
  <c r="I100" i="25" s="1"/>
  <c r="U112" i="24"/>
  <c r="I112" i="25" s="1"/>
  <c r="U124" i="24"/>
  <c r="I124" i="25" s="1"/>
  <c r="U136" i="24"/>
  <c r="I136" i="25" s="1"/>
  <c r="U5" i="24"/>
  <c r="I5" i="25" s="1"/>
  <c r="U17" i="24"/>
  <c r="I17" i="25" s="1"/>
  <c r="U29" i="24"/>
  <c r="I29" i="25" s="1"/>
  <c r="U41" i="24"/>
  <c r="I41" i="25" s="1"/>
  <c r="U53" i="24"/>
  <c r="I53" i="25" s="1"/>
  <c r="U65" i="24"/>
  <c r="I65" i="25" s="1"/>
  <c r="U77" i="24"/>
  <c r="I77" i="25" s="1"/>
  <c r="U89" i="24"/>
  <c r="I89" i="25" s="1"/>
  <c r="U101" i="24"/>
  <c r="I101" i="25" s="1"/>
  <c r="U113" i="24"/>
  <c r="I113" i="25" s="1"/>
  <c r="U125" i="24"/>
  <c r="I125" i="25" s="1"/>
  <c r="U4" i="24"/>
  <c r="I4" i="25" s="1"/>
  <c r="U7" i="24"/>
  <c r="I7" i="25" s="1"/>
  <c r="U19" i="24"/>
  <c r="I19" i="25" s="1"/>
  <c r="U31" i="24"/>
  <c r="I31" i="25" s="1"/>
  <c r="U43" i="24"/>
  <c r="I43" i="25" s="1"/>
  <c r="U55" i="24"/>
  <c r="I55" i="25" s="1"/>
  <c r="U67" i="24"/>
  <c r="I67" i="25" s="1"/>
  <c r="U79" i="24"/>
  <c r="I79" i="25" s="1"/>
  <c r="U91" i="24"/>
  <c r="I91" i="25" s="1"/>
  <c r="U103" i="24"/>
  <c r="I103" i="25" s="1"/>
  <c r="U115" i="24"/>
  <c r="I115" i="25" s="1"/>
  <c r="U127" i="24"/>
  <c r="I127" i="25" s="1"/>
  <c r="U8" i="24"/>
  <c r="I8" i="25" s="1"/>
  <c r="U20" i="24"/>
  <c r="I20" i="25" s="1"/>
  <c r="U32" i="24"/>
  <c r="I32" i="25" s="1"/>
  <c r="U44" i="24"/>
  <c r="I44" i="25" s="1"/>
  <c r="U56" i="24"/>
  <c r="I56" i="25" s="1"/>
  <c r="U68" i="24"/>
  <c r="I68" i="25" s="1"/>
  <c r="U80" i="24"/>
  <c r="I80" i="25" s="1"/>
  <c r="U92" i="24"/>
  <c r="I92" i="25" s="1"/>
  <c r="U104" i="24"/>
  <c r="I104" i="25" s="1"/>
  <c r="U116" i="24"/>
  <c r="I116" i="25" s="1"/>
  <c r="U128" i="24"/>
  <c r="I128" i="25" s="1"/>
  <c r="U13" i="24"/>
  <c r="I13" i="25" s="1"/>
  <c r="U25" i="24"/>
  <c r="I25" i="25" s="1"/>
  <c r="U37" i="24"/>
  <c r="I37" i="25" s="1"/>
  <c r="U49" i="24"/>
  <c r="I49" i="25" s="1"/>
  <c r="U61" i="24"/>
  <c r="I61" i="25" s="1"/>
  <c r="U73" i="24"/>
  <c r="I73" i="25" s="1"/>
  <c r="U85" i="24"/>
  <c r="I85" i="25" s="1"/>
  <c r="U97" i="24"/>
  <c r="I97" i="25" s="1"/>
  <c r="U109" i="24"/>
  <c r="I109" i="25" s="1"/>
  <c r="U121" i="24"/>
  <c r="I121" i="25" s="1"/>
  <c r="U133" i="24"/>
  <c r="I133" i="25" s="1"/>
  <c r="U15" i="24"/>
  <c r="I15" i="25" s="1"/>
  <c r="U36" i="24"/>
  <c r="I36" i="25" s="1"/>
  <c r="U58" i="24"/>
  <c r="I58" i="25" s="1"/>
  <c r="U78" i="24"/>
  <c r="I78" i="25" s="1"/>
  <c r="U98" i="24"/>
  <c r="I98" i="25" s="1"/>
  <c r="U119" i="24"/>
  <c r="I119" i="25" s="1"/>
  <c r="U18" i="24"/>
  <c r="I18" i="25" s="1"/>
  <c r="U38" i="24"/>
  <c r="I38" i="25" s="1"/>
  <c r="U59" i="24"/>
  <c r="I59" i="25" s="1"/>
  <c r="U81" i="24"/>
  <c r="I81" i="25" s="1"/>
  <c r="U99" i="24"/>
  <c r="I99" i="25" s="1"/>
  <c r="U120" i="24"/>
  <c r="I120" i="25" s="1"/>
  <c r="U21" i="24"/>
  <c r="I21" i="25" s="1"/>
  <c r="U39" i="24"/>
  <c r="I39" i="25" s="1"/>
  <c r="U60" i="24"/>
  <c r="I60" i="25" s="1"/>
  <c r="U82" i="24"/>
  <c r="I82" i="25" s="1"/>
  <c r="U102" i="24"/>
  <c r="I102" i="25" s="1"/>
  <c r="U122" i="24"/>
  <c r="I122" i="25" s="1"/>
  <c r="U22" i="24"/>
  <c r="I22" i="25" s="1"/>
  <c r="U42" i="24"/>
  <c r="I42" i="25" s="1"/>
  <c r="U62" i="24"/>
  <c r="I62" i="25" s="1"/>
  <c r="U83" i="24"/>
  <c r="I83" i="25" s="1"/>
  <c r="U105" i="24"/>
  <c r="I105" i="25" s="1"/>
  <c r="U123" i="24"/>
  <c r="I123" i="25" s="1"/>
  <c r="U6" i="24"/>
  <c r="I6" i="25" s="1"/>
  <c r="U69" i="24"/>
  <c r="I69" i="25" s="1"/>
  <c r="U87" i="24"/>
  <c r="I87" i="25" s="1"/>
  <c r="U23" i="24"/>
  <c r="I23" i="25" s="1"/>
  <c r="U45" i="24"/>
  <c r="I45" i="25" s="1"/>
  <c r="U63" i="24"/>
  <c r="I63" i="25" s="1"/>
  <c r="U84" i="24"/>
  <c r="I84" i="25" s="1"/>
  <c r="U106" i="24"/>
  <c r="I106" i="25" s="1"/>
  <c r="U126" i="24"/>
  <c r="I126" i="25" s="1"/>
  <c r="U26" i="24"/>
  <c r="I26" i="25" s="1"/>
  <c r="U108" i="24"/>
  <c r="I108" i="25" s="1"/>
  <c r="U24" i="24"/>
  <c r="I24" i="25" s="1"/>
  <c r="U46" i="24"/>
  <c r="I46" i="25" s="1"/>
  <c r="U66" i="24"/>
  <c r="I66" i="25" s="1"/>
  <c r="U86" i="24"/>
  <c r="I86" i="25" s="1"/>
  <c r="U107" i="24"/>
  <c r="I107" i="25" s="1"/>
  <c r="U129" i="24"/>
  <c r="I129" i="25" s="1"/>
  <c r="U47" i="24"/>
  <c r="I47" i="25" s="1"/>
  <c r="U130" i="24"/>
  <c r="I130" i="25" s="1"/>
  <c r="U12" i="24"/>
  <c r="I12" i="25" s="1"/>
  <c r="U34" i="24"/>
  <c r="I34" i="25" s="1"/>
  <c r="U54" i="24"/>
  <c r="I54" i="25" s="1"/>
  <c r="U74" i="24"/>
  <c r="I74" i="25" s="1"/>
  <c r="U95" i="24"/>
  <c r="I95" i="25" s="1"/>
  <c r="U117" i="24"/>
  <c r="I117" i="25" s="1"/>
  <c r="U135" i="24"/>
  <c r="I135" i="25" s="1"/>
  <c r="U57" i="24"/>
  <c r="I57" i="25" s="1"/>
  <c r="U118" i="24"/>
  <c r="I118" i="25" s="1"/>
  <c r="U9" i="24"/>
  <c r="I9" i="25" s="1"/>
  <c r="U70" i="24"/>
  <c r="I70" i="25" s="1"/>
  <c r="U131" i="24"/>
  <c r="I131" i="25" s="1"/>
  <c r="U48" i="24"/>
  <c r="I48" i="25" s="1"/>
  <c r="U114" i="24"/>
  <c r="I114" i="25" s="1"/>
  <c r="U10" i="24"/>
  <c r="I10" i="25" s="1"/>
  <c r="U71" i="24"/>
  <c r="I71" i="25" s="1"/>
  <c r="U132" i="24"/>
  <c r="I132" i="25" s="1"/>
  <c r="U96" i="24"/>
  <c r="I96" i="25" s="1"/>
  <c r="U11" i="24"/>
  <c r="I11" i="25" s="1"/>
  <c r="U72" i="24"/>
  <c r="I72" i="25" s="1"/>
  <c r="U134" i="24"/>
  <c r="I134" i="25" s="1"/>
  <c r="U110" i="24"/>
  <c r="I110" i="25" s="1"/>
  <c r="U14" i="24"/>
  <c r="I14" i="25" s="1"/>
  <c r="U75" i="24"/>
  <c r="I75" i="25" s="1"/>
  <c r="U35" i="24"/>
  <c r="I35" i="25" s="1"/>
  <c r="U111" i="24"/>
  <c r="I111" i="25" s="1"/>
  <c r="U51" i="24"/>
  <c r="I51" i="25" s="1"/>
  <c r="U27" i="24"/>
  <c r="I27" i="25" s="1"/>
  <c r="U90" i="24"/>
  <c r="I90" i="25" s="1"/>
  <c r="U94" i="24"/>
  <c r="I94" i="25" s="1"/>
  <c r="U30" i="24"/>
  <c r="I30" i="25" s="1"/>
  <c r="U93" i="24"/>
  <c r="I93" i="25" s="1"/>
  <c r="U33" i="24"/>
  <c r="I33" i="25" s="1"/>
  <c r="U50" i="24"/>
  <c r="I50" i="25" s="1"/>
  <c r="N48" i="24"/>
  <c r="B48" i="25" s="1"/>
  <c r="N81" i="24"/>
  <c r="B81" i="25" s="1"/>
  <c r="N43" i="24"/>
  <c r="B43" i="25" s="1"/>
  <c r="N83" i="24"/>
  <c r="B83" i="25" s="1"/>
  <c r="N94" i="24"/>
  <c r="B94" i="25" s="1"/>
  <c r="N115" i="24"/>
  <c r="B115" i="25" s="1"/>
  <c r="N92" i="24"/>
  <c r="B92" i="25" s="1"/>
  <c r="N122" i="24"/>
  <c r="B122" i="25" s="1"/>
  <c r="N21" i="24"/>
  <c r="B21" i="25" s="1"/>
  <c r="N34" i="24"/>
  <c r="B34" i="25" s="1"/>
  <c r="AC6" i="24"/>
  <c r="Q6" i="25" s="1"/>
  <c r="AC18" i="24"/>
  <c r="Q18" i="25" s="1"/>
  <c r="AC30" i="24"/>
  <c r="Q30" i="25" s="1"/>
  <c r="AC42" i="24"/>
  <c r="Q42" i="25" s="1"/>
  <c r="AC54" i="24"/>
  <c r="Q54" i="25" s="1"/>
  <c r="AC66" i="24"/>
  <c r="Q66" i="25" s="1"/>
  <c r="AC78" i="24"/>
  <c r="Q78" i="25" s="1"/>
  <c r="AC90" i="24"/>
  <c r="Q90" i="25" s="1"/>
  <c r="AC102" i="24"/>
  <c r="Q102" i="25" s="1"/>
  <c r="AC114" i="24"/>
  <c r="Q114" i="25" s="1"/>
  <c r="AC126" i="24"/>
  <c r="Q126" i="25" s="1"/>
  <c r="AC7" i="24"/>
  <c r="Q7" i="25" s="1"/>
  <c r="AC19" i="24"/>
  <c r="Q19" i="25" s="1"/>
  <c r="AC31" i="24"/>
  <c r="Q31" i="25" s="1"/>
  <c r="AC43" i="24"/>
  <c r="Q43" i="25" s="1"/>
  <c r="AC55" i="24"/>
  <c r="Q55" i="25" s="1"/>
  <c r="AC67" i="24"/>
  <c r="Q67" i="25" s="1"/>
  <c r="AC79" i="24"/>
  <c r="Q79" i="25" s="1"/>
  <c r="AC91" i="24"/>
  <c r="Q91" i="25" s="1"/>
  <c r="AC103" i="24"/>
  <c r="Q103" i="25" s="1"/>
  <c r="AC115" i="24"/>
  <c r="Q115" i="25" s="1"/>
  <c r="AC127" i="24"/>
  <c r="Q127" i="25" s="1"/>
  <c r="AC8" i="24"/>
  <c r="Q8" i="25" s="1"/>
  <c r="AC20" i="24"/>
  <c r="Q20" i="25" s="1"/>
  <c r="AC32" i="24"/>
  <c r="Q32" i="25" s="1"/>
  <c r="AC44" i="24"/>
  <c r="Q44" i="25" s="1"/>
  <c r="AC56" i="24"/>
  <c r="Q56" i="25" s="1"/>
  <c r="AC68" i="24"/>
  <c r="Q68" i="25" s="1"/>
  <c r="AC80" i="24"/>
  <c r="Q80" i="25" s="1"/>
  <c r="AC92" i="24"/>
  <c r="Q92" i="25" s="1"/>
  <c r="AC104" i="24"/>
  <c r="Q104" i="25" s="1"/>
  <c r="AC116" i="24"/>
  <c r="Q116" i="25" s="1"/>
  <c r="AC128" i="24"/>
  <c r="Q128" i="25" s="1"/>
  <c r="AC13" i="24"/>
  <c r="Q13" i="25" s="1"/>
  <c r="AC25" i="24"/>
  <c r="Q25" i="25" s="1"/>
  <c r="AC37" i="24"/>
  <c r="Q37" i="25" s="1"/>
  <c r="AC49" i="24"/>
  <c r="Q49" i="25" s="1"/>
  <c r="AC61" i="24"/>
  <c r="Q61" i="25" s="1"/>
  <c r="AC73" i="24"/>
  <c r="Q73" i="25" s="1"/>
  <c r="AC85" i="24"/>
  <c r="Q85" i="25" s="1"/>
  <c r="AC97" i="24"/>
  <c r="Q97" i="25" s="1"/>
  <c r="AC109" i="24"/>
  <c r="Q109" i="25" s="1"/>
  <c r="AC121" i="24"/>
  <c r="Q121" i="25" s="1"/>
  <c r="AC133" i="24"/>
  <c r="Q133" i="25" s="1"/>
  <c r="AC16" i="24"/>
  <c r="Q16" i="25" s="1"/>
  <c r="AC35" i="24"/>
  <c r="Q35" i="25" s="1"/>
  <c r="AC52" i="24"/>
  <c r="Q52" i="25" s="1"/>
  <c r="AC71" i="24"/>
  <c r="Q71" i="25" s="1"/>
  <c r="AC88" i="24"/>
  <c r="Q88" i="25" s="1"/>
  <c r="AC107" i="24"/>
  <c r="Q107" i="25" s="1"/>
  <c r="AC124" i="24"/>
  <c r="Q124" i="25" s="1"/>
  <c r="AC17" i="24"/>
  <c r="Q17" i="25" s="1"/>
  <c r="AC36" i="24"/>
  <c r="Q36" i="25" s="1"/>
  <c r="AC53" i="24"/>
  <c r="Q53" i="25" s="1"/>
  <c r="AC72" i="24"/>
  <c r="Q72" i="25" s="1"/>
  <c r="AC89" i="24"/>
  <c r="Q89" i="25" s="1"/>
  <c r="AC108" i="24"/>
  <c r="Q108" i="25" s="1"/>
  <c r="AC125" i="24"/>
  <c r="Q125" i="25" s="1"/>
  <c r="AC21" i="24"/>
  <c r="Q21" i="25" s="1"/>
  <c r="AC38" i="24"/>
  <c r="Q38" i="25" s="1"/>
  <c r="AC57" i="24"/>
  <c r="Q57" i="25" s="1"/>
  <c r="AC74" i="24"/>
  <c r="Q74" i="25" s="1"/>
  <c r="AC93" i="24"/>
  <c r="Q93" i="25" s="1"/>
  <c r="AC110" i="24"/>
  <c r="Q110" i="25" s="1"/>
  <c r="AC129" i="24"/>
  <c r="Q129" i="25" s="1"/>
  <c r="AC22" i="24"/>
  <c r="Q22" i="25" s="1"/>
  <c r="AC39" i="24"/>
  <c r="Q39" i="25" s="1"/>
  <c r="AC58" i="24"/>
  <c r="Q58" i="25" s="1"/>
  <c r="AC75" i="24"/>
  <c r="Q75" i="25" s="1"/>
  <c r="AC94" i="24"/>
  <c r="Q94" i="25" s="1"/>
  <c r="AC111" i="24"/>
  <c r="Q111" i="25" s="1"/>
  <c r="AC130" i="24"/>
  <c r="Q130" i="25" s="1"/>
  <c r="AC23" i="24"/>
  <c r="Q23" i="25" s="1"/>
  <c r="AC40" i="24"/>
  <c r="Q40" i="25" s="1"/>
  <c r="AC59" i="24"/>
  <c r="Q59" i="25" s="1"/>
  <c r="AC76" i="24"/>
  <c r="Q76" i="25" s="1"/>
  <c r="AC95" i="24"/>
  <c r="Q95" i="25" s="1"/>
  <c r="AC112" i="24"/>
  <c r="Q112" i="25" s="1"/>
  <c r="AC131" i="24"/>
  <c r="Q131" i="25" s="1"/>
  <c r="AC5" i="24"/>
  <c r="Q5" i="25" s="1"/>
  <c r="AC24" i="24"/>
  <c r="Q24" i="25" s="1"/>
  <c r="AC41" i="24"/>
  <c r="Q41" i="25" s="1"/>
  <c r="AC60" i="24"/>
  <c r="Q60" i="25" s="1"/>
  <c r="AC77" i="24"/>
  <c r="Q77" i="25" s="1"/>
  <c r="AC96" i="24"/>
  <c r="Q96" i="25" s="1"/>
  <c r="AC113" i="24"/>
  <c r="Q113" i="25" s="1"/>
  <c r="AC132" i="24"/>
  <c r="Q132" i="25" s="1"/>
  <c r="AC14" i="24"/>
  <c r="Q14" i="25" s="1"/>
  <c r="AC33" i="24"/>
  <c r="Q33" i="25" s="1"/>
  <c r="AC50" i="24"/>
  <c r="Q50" i="25" s="1"/>
  <c r="AC69" i="24"/>
  <c r="Q69" i="25" s="1"/>
  <c r="AC86" i="24"/>
  <c r="Q86" i="25" s="1"/>
  <c r="AC105" i="24"/>
  <c r="Q105" i="25" s="1"/>
  <c r="AC122" i="24"/>
  <c r="Q122" i="25" s="1"/>
  <c r="AC27" i="24"/>
  <c r="Q27" i="25" s="1"/>
  <c r="AC65" i="24"/>
  <c r="Q65" i="25" s="1"/>
  <c r="AC117" i="24"/>
  <c r="Q117" i="25" s="1"/>
  <c r="AC28" i="24"/>
  <c r="Q28" i="25" s="1"/>
  <c r="AC70" i="24"/>
  <c r="Q70" i="25" s="1"/>
  <c r="AC118" i="24"/>
  <c r="Q118" i="25" s="1"/>
  <c r="AC29" i="24"/>
  <c r="Q29" i="25" s="1"/>
  <c r="AC81" i="24"/>
  <c r="Q81" i="25" s="1"/>
  <c r="AC119" i="24"/>
  <c r="Q119" i="25" s="1"/>
  <c r="AC34" i="24"/>
  <c r="Q34" i="25" s="1"/>
  <c r="AC82" i="24"/>
  <c r="Q82" i="25" s="1"/>
  <c r="AC120" i="24"/>
  <c r="Q120" i="25" s="1"/>
  <c r="AC45" i="24"/>
  <c r="Q45" i="25" s="1"/>
  <c r="AC83" i="24"/>
  <c r="Q83" i="25" s="1"/>
  <c r="AC123" i="24"/>
  <c r="Q123" i="25" s="1"/>
  <c r="AC9" i="24"/>
  <c r="Q9" i="25" s="1"/>
  <c r="AC47" i="24"/>
  <c r="Q47" i="25" s="1"/>
  <c r="AC135" i="24"/>
  <c r="Q135" i="25" s="1"/>
  <c r="AC46" i="24"/>
  <c r="Q46" i="25" s="1"/>
  <c r="AC84" i="24"/>
  <c r="Q84" i="25" s="1"/>
  <c r="AC134" i="24"/>
  <c r="Q134" i="25" s="1"/>
  <c r="AC87" i="24"/>
  <c r="Q87" i="25" s="1"/>
  <c r="AC15" i="24"/>
  <c r="Q15" i="25" s="1"/>
  <c r="AC63" i="24"/>
  <c r="Q63" i="25" s="1"/>
  <c r="AC101" i="24"/>
  <c r="Q101" i="25" s="1"/>
  <c r="AC26" i="24"/>
  <c r="Q26" i="25" s="1"/>
  <c r="AC48" i="24"/>
  <c r="Q48" i="25" s="1"/>
  <c r="AC136" i="24"/>
  <c r="Q136" i="25" s="1"/>
  <c r="AC51" i="24"/>
  <c r="Q51" i="25" s="1"/>
  <c r="AC10" i="24"/>
  <c r="Q10" i="25" s="1"/>
  <c r="AC11" i="24"/>
  <c r="Q11" i="25" s="1"/>
  <c r="AC62" i="24"/>
  <c r="Q62" i="25" s="1"/>
  <c r="AC100" i="24"/>
  <c r="Q100" i="25" s="1"/>
  <c r="AC64" i="24"/>
  <c r="Q64" i="25" s="1"/>
  <c r="AC106" i="24"/>
  <c r="Q106" i="25" s="1"/>
  <c r="AC4" i="24"/>
  <c r="Q4" i="25" s="1"/>
  <c r="AC12" i="24"/>
  <c r="Q12" i="25" s="1"/>
  <c r="AC98" i="24"/>
  <c r="Q98" i="25" s="1"/>
  <c r="AC99" i="24"/>
  <c r="Q99" i="25" s="1"/>
  <c r="AA16" i="24"/>
  <c r="O16" i="25" s="1"/>
  <c r="AA28" i="24"/>
  <c r="O28" i="25" s="1"/>
  <c r="AA40" i="24"/>
  <c r="O40" i="25" s="1"/>
  <c r="AA52" i="24"/>
  <c r="O52" i="25" s="1"/>
  <c r="AA64" i="24"/>
  <c r="O64" i="25" s="1"/>
  <c r="AA76" i="24"/>
  <c r="O76" i="25" s="1"/>
  <c r="AA88" i="24"/>
  <c r="O88" i="25" s="1"/>
  <c r="AA100" i="24"/>
  <c r="O100" i="25" s="1"/>
  <c r="AA112" i="24"/>
  <c r="O112" i="25" s="1"/>
  <c r="AA124" i="24"/>
  <c r="O124" i="25" s="1"/>
  <c r="AA136" i="24"/>
  <c r="O136" i="25" s="1"/>
  <c r="AA5" i="24"/>
  <c r="O5" i="25" s="1"/>
  <c r="AA17" i="24"/>
  <c r="O17" i="25" s="1"/>
  <c r="AA29" i="24"/>
  <c r="O29" i="25" s="1"/>
  <c r="AA41" i="24"/>
  <c r="O41" i="25" s="1"/>
  <c r="AA53" i="24"/>
  <c r="O53" i="25" s="1"/>
  <c r="AA65" i="24"/>
  <c r="O65" i="25" s="1"/>
  <c r="AA77" i="24"/>
  <c r="O77" i="25" s="1"/>
  <c r="AA89" i="24"/>
  <c r="O89" i="25" s="1"/>
  <c r="AA101" i="24"/>
  <c r="O101" i="25" s="1"/>
  <c r="AA113" i="24"/>
  <c r="O113" i="25" s="1"/>
  <c r="AA125" i="24"/>
  <c r="O125" i="25" s="1"/>
  <c r="AA4" i="24"/>
  <c r="O4" i="25" s="1"/>
  <c r="AA6" i="24"/>
  <c r="O6" i="25" s="1"/>
  <c r="AA18" i="24"/>
  <c r="O18" i="25" s="1"/>
  <c r="AA30" i="24"/>
  <c r="O30" i="25" s="1"/>
  <c r="AA42" i="24"/>
  <c r="O42" i="25" s="1"/>
  <c r="AA54" i="24"/>
  <c r="O54" i="25" s="1"/>
  <c r="AA66" i="24"/>
  <c r="O66" i="25" s="1"/>
  <c r="AA78" i="24"/>
  <c r="O78" i="25" s="1"/>
  <c r="AA90" i="24"/>
  <c r="O90" i="25" s="1"/>
  <c r="AA102" i="24"/>
  <c r="O102" i="25" s="1"/>
  <c r="AA114" i="24"/>
  <c r="O114" i="25" s="1"/>
  <c r="AA126" i="24"/>
  <c r="O126" i="25" s="1"/>
  <c r="AA11" i="24"/>
  <c r="O11" i="25" s="1"/>
  <c r="AA23" i="24"/>
  <c r="O23" i="25" s="1"/>
  <c r="AA35" i="24"/>
  <c r="O35" i="25" s="1"/>
  <c r="AA47" i="24"/>
  <c r="O47" i="25" s="1"/>
  <c r="AA59" i="24"/>
  <c r="O59" i="25" s="1"/>
  <c r="AA71" i="24"/>
  <c r="O71" i="25" s="1"/>
  <c r="AA83" i="24"/>
  <c r="O83" i="25" s="1"/>
  <c r="AA21" i="24"/>
  <c r="O21" i="25" s="1"/>
  <c r="AA38" i="24"/>
  <c r="O38" i="25" s="1"/>
  <c r="AA57" i="24"/>
  <c r="O57" i="25" s="1"/>
  <c r="AA74" i="24"/>
  <c r="O74" i="25" s="1"/>
  <c r="AA93" i="24"/>
  <c r="O93" i="25" s="1"/>
  <c r="AA108" i="24"/>
  <c r="O108" i="25" s="1"/>
  <c r="AA22" i="24"/>
  <c r="O22" i="25" s="1"/>
  <c r="AA39" i="24"/>
  <c r="O39" i="25" s="1"/>
  <c r="AA58" i="24"/>
  <c r="O58" i="25" s="1"/>
  <c r="AA75" i="24"/>
  <c r="O75" i="25" s="1"/>
  <c r="AA94" i="24"/>
  <c r="O94" i="25" s="1"/>
  <c r="AA109" i="24"/>
  <c r="O109" i="25" s="1"/>
  <c r="AA127" i="24"/>
  <c r="O127" i="25" s="1"/>
  <c r="AA7" i="24"/>
  <c r="O7" i="25" s="1"/>
  <c r="AA24" i="24"/>
  <c r="O24" i="25" s="1"/>
  <c r="AA43" i="24"/>
  <c r="O43" i="25" s="1"/>
  <c r="AA60" i="24"/>
  <c r="O60" i="25" s="1"/>
  <c r="AA79" i="24"/>
  <c r="O79" i="25" s="1"/>
  <c r="AA95" i="24"/>
  <c r="O95" i="25" s="1"/>
  <c r="AA110" i="24"/>
  <c r="O110" i="25" s="1"/>
  <c r="AA128" i="24"/>
  <c r="O128" i="25" s="1"/>
  <c r="AA8" i="24"/>
  <c r="O8" i="25" s="1"/>
  <c r="AA25" i="24"/>
  <c r="O25" i="25" s="1"/>
  <c r="AA9" i="24"/>
  <c r="O9" i="25" s="1"/>
  <c r="AA26" i="24"/>
  <c r="O26" i="25" s="1"/>
  <c r="AA45" i="24"/>
  <c r="O45" i="25" s="1"/>
  <c r="AA62" i="24"/>
  <c r="O62" i="25" s="1"/>
  <c r="AA81" i="24"/>
  <c r="O81" i="25" s="1"/>
  <c r="AA97" i="24"/>
  <c r="O97" i="25" s="1"/>
  <c r="AA115" i="24"/>
  <c r="O115" i="25" s="1"/>
  <c r="AA130" i="24"/>
  <c r="O130" i="25" s="1"/>
  <c r="AA10" i="24"/>
  <c r="O10" i="25" s="1"/>
  <c r="AA27" i="24"/>
  <c r="O27" i="25" s="1"/>
  <c r="AA46" i="24"/>
  <c r="O46" i="25" s="1"/>
  <c r="AA63" i="24"/>
  <c r="O63" i="25" s="1"/>
  <c r="AA82" i="24"/>
  <c r="O82" i="25" s="1"/>
  <c r="AA98" i="24"/>
  <c r="O98" i="25" s="1"/>
  <c r="AA116" i="24"/>
  <c r="O116" i="25" s="1"/>
  <c r="AA131" i="24"/>
  <c r="O131" i="25" s="1"/>
  <c r="AA19" i="24"/>
  <c r="O19" i="25" s="1"/>
  <c r="AA36" i="24"/>
  <c r="O36" i="25" s="1"/>
  <c r="AA55" i="24"/>
  <c r="O55" i="25" s="1"/>
  <c r="AA72" i="24"/>
  <c r="O72" i="25" s="1"/>
  <c r="AA91" i="24"/>
  <c r="O91" i="25" s="1"/>
  <c r="AA106" i="24"/>
  <c r="O106" i="25" s="1"/>
  <c r="AA121" i="24"/>
  <c r="O121" i="25" s="1"/>
  <c r="AA15" i="24"/>
  <c r="O15" i="25" s="1"/>
  <c r="AA56" i="24"/>
  <c r="O56" i="25" s="1"/>
  <c r="AA92" i="24"/>
  <c r="O92" i="25" s="1"/>
  <c r="AA122" i="24"/>
  <c r="O122" i="25" s="1"/>
  <c r="AA20" i="24"/>
  <c r="O20" i="25" s="1"/>
  <c r="AA61" i="24"/>
  <c r="O61" i="25" s="1"/>
  <c r="AA96" i="24"/>
  <c r="O96" i="25" s="1"/>
  <c r="AA123" i="24"/>
  <c r="O123" i="25" s="1"/>
  <c r="AA31" i="24"/>
  <c r="O31" i="25" s="1"/>
  <c r="AA67" i="24"/>
  <c r="O67" i="25" s="1"/>
  <c r="AA99" i="24"/>
  <c r="O99" i="25" s="1"/>
  <c r="AA129" i="24"/>
  <c r="O129" i="25" s="1"/>
  <c r="AA32" i="24"/>
  <c r="O32" i="25" s="1"/>
  <c r="AA68" i="24"/>
  <c r="O68" i="25" s="1"/>
  <c r="AA103" i="24"/>
  <c r="O103" i="25" s="1"/>
  <c r="AA132" i="24"/>
  <c r="O132" i="25" s="1"/>
  <c r="AA37" i="24"/>
  <c r="O37" i="25" s="1"/>
  <c r="AA107" i="24"/>
  <c r="O107" i="25" s="1"/>
  <c r="AA33" i="24"/>
  <c r="O33" i="25" s="1"/>
  <c r="AA69" i="24"/>
  <c r="O69" i="25" s="1"/>
  <c r="AA104" i="24"/>
  <c r="O104" i="25" s="1"/>
  <c r="AA133" i="24"/>
  <c r="O133" i="25" s="1"/>
  <c r="AA73" i="24"/>
  <c r="O73" i="25" s="1"/>
  <c r="AA34" i="24"/>
  <c r="O34" i="25" s="1"/>
  <c r="AA70" i="24"/>
  <c r="O70" i="25" s="1"/>
  <c r="AA105" i="24"/>
  <c r="O105" i="25" s="1"/>
  <c r="AA134" i="24"/>
  <c r="O134" i="25" s="1"/>
  <c r="AA135" i="24"/>
  <c r="O135" i="25" s="1"/>
  <c r="AA13" i="24"/>
  <c r="O13" i="25" s="1"/>
  <c r="AA50" i="24"/>
  <c r="O50" i="25" s="1"/>
  <c r="AA86" i="24"/>
  <c r="O86" i="25" s="1"/>
  <c r="AA119" i="24"/>
  <c r="O119" i="25" s="1"/>
  <c r="AA14" i="24"/>
  <c r="O14" i="25" s="1"/>
  <c r="AA120" i="24"/>
  <c r="O120" i="25" s="1"/>
  <c r="AA12" i="24"/>
  <c r="O12" i="25" s="1"/>
  <c r="AA44" i="24"/>
  <c r="O44" i="25" s="1"/>
  <c r="AA48" i="24"/>
  <c r="O48" i="25" s="1"/>
  <c r="AA49" i="24"/>
  <c r="O49" i="25" s="1"/>
  <c r="AA111" i="24"/>
  <c r="O111" i="25" s="1"/>
  <c r="AA51" i="24"/>
  <c r="O51" i="25" s="1"/>
  <c r="AA87" i="24"/>
  <c r="O87" i="25" s="1"/>
  <c r="AA80" i="24"/>
  <c r="O80" i="25" s="1"/>
  <c r="AA84" i="24"/>
  <c r="O84" i="25" s="1"/>
  <c r="AA85" i="24"/>
  <c r="O85" i="25" s="1"/>
  <c r="AA117" i="24"/>
  <c r="O117" i="25" s="1"/>
  <c r="AA118" i="24"/>
  <c r="O118" i="25" s="1"/>
  <c r="G8" i="24"/>
  <c r="Q15" i="24"/>
  <c r="E15" i="25" s="1"/>
  <c r="Q27" i="24"/>
  <c r="E27" i="25" s="1"/>
  <c r="Q7" i="24"/>
  <c r="E7" i="25" s="1"/>
  <c r="Q20" i="24"/>
  <c r="E20" i="25" s="1"/>
  <c r="Q33" i="24"/>
  <c r="E33" i="25" s="1"/>
  <c r="Q45" i="24"/>
  <c r="E45" i="25" s="1"/>
  <c r="Q57" i="24"/>
  <c r="E57" i="25" s="1"/>
  <c r="Q69" i="24"/>
  <c r="E69" i="25" s="1"/>
  <c r="Q81" i="24"/>
  <c r="E81" i="25" s="1"/>
  <c r="Q93" i="24"/>
  <c r="E93" i="25" s="1"/>
  <c r="Q105" i="24"/>
  <c r="E105" i="25" s="1"/>
  <c r="Q117" i="24"/>
  <c r="E117" i="25" s="1"/>
  <c r="Q129" i="24"/>
  <c r="E129" i="25" s="1"/>
  <c r="Q8" i="24"/>
  <c r="E8" i="25" s="1"/>
  <c r="Q21" i="24"/>
  <c r="E21" i="25" s="1"/>
  <c r="Q34" i="24"/>
  <c r="E34" i="25" s="1"/>
  <c r="Q46" i="24"/>
  <c r="E46" i="25" s="1"/>
  <c r="Q58" i="24"/>
  <c r="E58" i="25" s="1"/>
  <c r="Q70" i="24"/>
  <c r="E70" i="25" s="1"/>
  <c r="Q82" i="24"/>
  <c r="E82" i="25" s="1"/>
  <c r="Q94" i="24"/>
  <c r="E94" i="25" s="1"/>
  <c r="Q106" i="24"/>
  <c r="E106" i="25" s="1"/>
  <c r="Q118" i="24"/>
  <c r="E118" i="25" s="1"/>
  <c r="Q130" i="24"/>
  <c r="E130" i="25" s="1"/>
  <c r="Q9" i="24"/>
  <c r="E9" i="25" s="1"/>
  <c r="Q22" i="24"/>
  <c r="E22" i="25" s="1"/>
  <c r="Q35" i="24"/>
  <c r="E35" i="25" s="1"/>
  <c r="Q47" i="24"/>
  <c r="E47" i="25" s="1"/>
  <c r="Q59" i="24"/>
  <c r="E59" i="25" s="1"/>
  <c r="Q71" i="24"/>
  <c r="E71" i="25" s="1"/>
  <c r="Q83" i="24"/>
  <c r="E83" i="25" s="1"/>
  <c r="Q95" i="24"/>
  <c r="E95" i="25" s="1"/>
  <c r="Q107" i="24"/>
  <c r="E107" i="25" s="1"/>
  <c r="Q119" i="24"/>
  <c r="E119" i="25" s="1"/>
  <c r="Q131" i="24"/>
  <c r="E131" i="25" s="1"/>
  <c r="Q10" i="24"/>
  <c r="E10" i="25" s="1"/>
  <c r="Q23" i="24"/>
  <c r="E23" i="25" s="1"/>
  <c r="Q36" i="24"/>
  <c r="E36" i="25" s="1"/>
  <c r="Q48" i="24"/>
  <c r="E48" i="25" s="1"/>
  <c r="Q60" i="24"/>
  <c r="E60" i="25" s="1"/>
  <c r="Q72" i="24"/>
  <c r="E72" i="25" s="1"/>
  <c r="Q84" i="24"/>
  <c r="E84" i="25" s="1"/>
  <c r="Q96" i="24"/>
  <c r="E96" i="25" s="1"/>
  <c r="Q108" i="24"/>
  <c r="E108" i="25" s="1"/>
  <c r="Q120" i="24"/>
  <c r="E120" i="25" s="1"/>
  <c r="Q132" i="24"/>
  <c r="E132" i="25" s="1"/>
  <c r="Q13" i="24"/>
  <c r="E13" i="25" s="1"/>
  <c r="Q63" i="24"/>
  <c r="E63" i="25" s="1"/>
  <c r="Q99" i="24"/>
  <c r="E99" i="25" s="1"/>
  <c r="Q123" i="24"/>
  <c r="E123" i="25" s="1"/>
  <c r="Q11" i="24"/>
  <c r="E11" i="25" s="1"/>
  <c r="Q24" i="24"/>
  <c r="E24" i="25" s="1"/>
  <c r="Q37" i="24"/>
  <c r="E37" i="25" s="1"/>
  <c r="Q49" i="24"/>
  <c r="E49" i="25" s="1"/>
  <c r="Q61" i="24"/>
  <c r="E61" i="25" s="1"/>
  <c r="Q73" i="24"/>
  <c r="E73" i="25" s="1"/>
  <c r="Q85" i="24"/>
  <c r="E85" i="25" s="1"/>
  <c r="Q97" i="24"/>
  <c r="E97" i="25" s="1"/>
  <c r="Q109" i="24"/>
  <c r="E109" i="25" s="1"/>
  <c r="Q121" i="24"/>
  <c r="E121" i="25" s="1"/>
  <c r="Q133" i="24"/>
  <c r="E133" i="25" s="1"/>
  <c r="Q26" i="24"/>
  <c r="E26" i="25" s="1"/>
  <c r="Q51" i="24"/>
  <c r="E51" i="25" s="1"/>
  <c r="Q87" i="24"/>
  <c r="E87" i="25" s="1"/>
  <c r="Q135" i="24"/>
  <c r="E135" i="25" s="1"/>
  <c r="Q12" i="24"/>
  <c r="E12" i="25" s="1"/>
  <c r="Q25" i="24"/>
  <c r="E25" i="25" s="1"/>
  <c r="Q38" i="24"/>
  <c r="E38" i="25" s="1"/>
  <c r="Q50" i="24"/>
  <c r="E50" i="25" s="1"/>
  <c r="Q62" i="24"/>
  <c r="E62" i="25" s="1"/>
  <c r="Q74" i="24"/>
  <c r="E74" i="25" s="1"/>
  <c r="Q86" i="24"/>
  <c r="E86" i="25" s="1"/>
  <c r="Q98" i="24"/>
  <c r="E98" i="25" s="1"/>
  <c r="Q110" i="24"/>
  <c r="E110" i="25" s="1"/>
  <c r="Q122" i="24"/>
  <c r="E122" i="25" s="1"/>
  <c r="Q134" i="24"/>
  <c r="E134" i="25" s="1"/>
  <c r="Q39" i="24"/>
  <c r="E39" i="25" s="1"/>
  <c r="Q75" i="24"/>
  <c r="E75" i="25" s="1"/>
  <c r="Q111" i="24"/>
  <c r="E111" i="25" s="1"/>
  <c r="Q5" i="24"/>
  <c r="E5" i="25" s="1"/>
  <c r="Q18" i="24"/>
  <c r="E18" i="25" s="1"/>
  <c r="Q31" i="24"/>
  <c r="E31" i="25" s="1"/>
  <c r="Q43" i="24"/>
  <c r="E43" i="25" s="1"/>
  <c r="Q55" i="24"/>
  <c r="E55" i="25" s="1"/>
  <c r="Q67" i="24"/>
  <c r="E67" i="25" s="1"/>
  <c r="Q79" i="24"/>
  <c r="E79" i="25" s="1"/>
  <c r="Q91" i="24"/>
  <c r="E91" i="25" s="1"/>
  <c r="Q103" i="24"/>
  <c r="E103" i="25" s="1"/>
  <c r="Q115" i="24"/>
  <c r="E115" i="25" s="1"/>
  <c r="Q127" i="24"/>
  <c r="E127" i="25" s="1"/>
  <c r="Q6" i="24"/>
  <c r="E6" i="25" s="1"/>
  <c r="Q44" i="24"/>
  <c r="E44" i="25" s="1"/>
  <c r="Q80" i="24"/>
  <c r="E80" i="25" s="1"/>
  <c r="Q116" i="24"/>
  <c r="E116" i="25" s="1"/>
  <c r="Q76" i="24"/>
  <c r="E76" i="25" s="1"/>
  <c r="Q14" i="24"/>
  <c r="E14" i="25" s="1"/>
  <c r="Q52" i="24"/>
  <c r="E52" i="25" s="1"/>
  <c r="Q88" i="24"/>
  <c r="E88" i="25" s="1"/>
  <c r="Q124" i="24"/>
  <c r="E124" i="25" s="1"/>
  <c r="Q42" i="24"/>
  <c r="E42" i="25" s="1"/>
  <c r="Q16" i="24"/>
  <c r="E16" i="25" s="1"/>
  <c r="Q53" i="24"/>
  <c r="E53" i="25" s="1"/>
  <c r="Q89" i="24"/>
  <c r="E89" i="25" s="1"/>
  <c r="Q125" i="24"/>
  <c r="E125" i="25" s="1"/>
  <c r="Q66" i="24"/>
  <c r="E66" i="25" s="1"/>
  <c r="Q32" i="24"/>
  <c r="E32" i="25" s="1"/>
  <c r="Q112" i="24"/>
  <c r="E112" i="25" s="1"/>
  <c r="Q113" i="24"/>
  <c r="E113" i="25" s="1"/>
  <c r="Q78" i="24"/>
  <c r="E78" i="25" s="1"/>
  <c r="Q17" i="24"/>
  <c r="E17" i="25" s="1"/>
  <c r="Q54" i="24"/>
  <c r="E54" i="25" s="1"/>
  <c r="Q90" i="24"/>
  <c r="E90" i="25" s="1"/>
  <c r="Q126" i="24"/>
  <c r="E126" i="25" s="1"/>
  <c r="Q68" i="24"/>
  <c r="E68" i="25" s="1"/>
  <c r="Q19" i="24"/>
  <c r="E19" i="25" s="1"/>
  <c r="Q56" i="24"/>
  <c r="E56" i="25" s="1"/>
  <c r="Q92" i="24"/>
  <c r="E92" i="25" s="1"/>
  <c r="Q128" i="24"/>
  <c r="E128" i="25" s="1"/>
  <c r="Q104" i="24"/>
  <c r="E104" i="25" s="1"/>
  <c r="Q41" i="24"/>
  <c r="E41" i="25" s="1"/>
  <c r="Q114" i="24"/>
  <c r="E114" i="25" s="1"/>
  <c r="Q28" i="24"/>
  <c r="E28" i="25" s="1"/>
  <c r="Q64" i="24"/>
  <c r="E64" i="25" s="1"/>
  <c r="Q100" i="24"/>
  <c r="E100" i="25" s="1"/>
  <c r="Q136" i="24"/>
  <c r="E136" i="25" s="1"/>
  <c r="Q30" i="24"/>
  <c r="E30" i="25" s="1"/>
  <c r="Q29" i="24"/>
  <c r="E29" i="25" s="1"/>
  <c r="Q65" i="24"/>
  <c r="E65" i="25" s="1"/>
  <c r="Q101" i="24"/>
  <c r="E101" i="25" s="1"/>
  <c r="Q4" i="24"/>
  <c r="E4" i="25" s="1"/>
  <c r="Q102" i="24"/>
  <c r="E102" i="25" s="1"/>
  <c r="Q40" i="24"/>
  <c r="E40" i="25" s="1"/>
  <c r="Q77" i="24"/>
  <c r="E77" i="25" s="1"/>
  <c r="N63" i="24"/>
  <c r="B63" i="25" s="1"/>
  <c r="N87" i="24"/>
  <c r="B87" i="25" s="1"/>
  <c r="N44" i="24"/>
  <c r="B44" i="25" s="1"/>
  <c r="N89" i="24"/>
  <c r="B89" i="25" s="1"/>
  <c r="N102" i="24"/>
  <c r="B102" i="25" s="1"/>
  <c r="N123" i="24"/>
  <c r="B123" i="25" s="1"/>
  <c r="N96" i="24"/>
  <c r="B96" i="25" s="1"/>
  <c r="N114" i="24"/>
  <c r="B114" i="25" s="1"/>
  <c r="G11" i="24"/>
  <c r="T15" i="24"/>
  <c r="H15" i="25" s="1"/>
  <c r="T27" i="24"/>
  <c r="H27" i="25" s="1"/>
  <c r="T39" i="24"/>
  <c r="H39" i="25" s="1"/>
  <c r="T51" i="24"/>
  <c r="H51" i="25" s="1"/>
  <c r="T63" i="24"/>
  <c r="H63" i="25" s="1"/>
  <c r="T75" i="24"/>
  <c r="H75" i="25" s="1"/>
  <c r="T87" i="24"/>
  <c r="H87" i="25" s="1"/>
  <c r="T99" i="24"/>
  <c r="H99" i="25" s="1"/>
  <c r="T111" i="24"/>
  <c r="H111" i="25" s="1"/>
  <c r="T123" i="24"/>
  <c r="H123" i="25" s="1"/>
  <c r="T135" i="24"/>
  <c r="H135" i="25" s="1"/>
  <c r="T16" i="24"/>
  <c r="H16" i="25" s="1"/>
  <c r="T28" i="24"/>
  <c r="H28" i="25" s="1"/>
  <c r="T40" i="24"/>
  <c r="H40" i="25" s="1"/>
  <c r="T52" i="24"/>
  <c r="H52" i="25" s="1"/>
  <c r="T64" i="24"/>
  <c r="H64" i="25" s="1"/>
  <c r="T76" i="24"/>
  <c r="H76" i="25" s="1"/>
  <c r="T6" i="24"/>
  <c r="H6" i="25" s="1"/>
  <c r="T18" i="24"/>
  <c r="H18" i="25" s="1"/>
  <c r="T30" i="24"/>
  <c r="H30" i="25" s="1"/>
  <c r="T42" i="24"/>
  <c r="H42" i="25" s="1"/>
  <c r="T54" i="24"/>
  <c r="H54" i="25" s="1"/>
  <c r="T66" i="24"/>
  <c r="H66" i="25" s="1"/>
  <c r="T78" i="24"/>
  <c r="H78" i="25" s="1"/>
  <c r="T90" i="24"/>
  <c r="H90" i="25" s="1"/>
  <c r="T102" i="24"/>
  <c r="H102" i="25" s="1"/>
  <c r="T114" i="24"/>
  <c r="H114" i="25" s="1"/>
  <c r="T126" i="24"/>
  <c r="H126" i="25" s="1"/>
  <c r="T7" i="24"/>
  <c r="H7" i="25" s="1"/>
  <c r="T19" i="24"/>
  <c r="H19" i="25" s="1"/>
  <c r="T31" i="24"/>
  <c r="H31" i="25" s="1"/>
  <c r="T43" i="24"/>
  <c r="H43" i="25" s="1"/>
  <c r="T55" i="24"/>
  <c r="H55" i="25" s="1"/>
  <c r="T67" i="24"/>
  <c r="H67" i="25" s="1"/>
  <c r="T79" i="24"/>
  <c r="H79" i="25" s="1"/>
  <c r="T91" i="24"/>
  <c r="H91" i="25" s="1"/>
  <c r="T103" i="24"/>
  <c r="H103" i="25" s="1"/>
  <c r="T115" i="24"/>
  <c r="H115" i="25" s="1"/>
  <c r="T127" i="24"/>
  <c r="H127" i="25" s="1"/>
  <c r="T8" i="24"/>
  <c r="H8" i="25" s="1"/>
  <c r="T24" i="24"/>
  <c r="H24" i="25" s="1"/>
  <c r="T44" i="24"/>
  <c r="H44" i="25" s="1"/>
  <c r="T60" i="24"/>
  <c r="H60" i="25" s="1"/>
  <c r="T80" i="24"/>
  <c r="H80" i="25" s="1"/>
  <c r="T95" i="24"/>
  <c r="H95" i="25" s="1"/>
  <c r="T110" i="24"/>
  <c r="H110" i="25" s="1"/>
  <c r="T128" i="24"/>
  <c r="H128" i="25" s="1"/>
  <c r="T9" i="24"/>
  <c r="H9" i="25" s="1"/>
  <c r="T25" i="24"/>
  <c r="H25" i="25" s="1"/>
  <c r="T45" i="24"/>
  <c r="H45" i="25" s="1"/>
  <c r="T61" i="24"/>
  <c r="H61" i="25" s="1"/>
  <c r="T81" i="24"/>
  <c r="H81" i="25" s="1"/>
  <c r="T96" i="24"/>
  <c r="H96" i="25" s="1"/>
  <c r="T112" i="24"/>
  <c r="H112" i="25" s="1"/>
  <c r="T129" i="24"/>
  <c r="H129" i="25" s="1"/>
  <c r="T10" i="24"/>
  <c r="H10" i="25" s="1"/>
  <c r="T26" i="24"/>
  <c r="H26" i="25" s="1"/>
  <c r="T46" i="24"/>
  <c r="H46" i="25" s="1"/>
  <c r="T62" i="24"/>
  <c r="H62" i="25" s="1"/>
  <c r="T82" i="24"/>
  <c r="H82" i="25" s="1"/>
  <c r="T97" i="24"/>
  <c r="H97" i="25" s="1"/>
  <c r="T113" i="24"/>
  <c r="H113" i="25" s="1"/>
  <c r="T130" i="24"/>
  <c r="H130" i="25" s="1"/>
  <c r="T11" i="24"/>
  <c r="H11" i="25" s="1"/>
  <c r="T29" i="24"/>
  <c r="H29" i="25" s="1"/>
  <c r="T47" i="24"/>
  <c r="H47" i="25" s="1"/>
  <c r="T65" i="24"/>
  <c r="H65" i="25" s="1"/>
  <c r="T83" i="24"/>
  <c r="H83" i="25" s="1"/>
  <c r="T98" i="24"/>
  <c r="H98" i="25" s="1"/>
  <c r="T116" i="24"/>
  <c r="H116" i="25" s="1"/>
  <c r="T131" i="24"/>
  <c r="H131" i="25" s="1"/>
  <c r="T14" i="24"/>
  <c r="H14" i="25" s="1"/>
  <c r="T86" i="24"/>
  <c r="H86" i="25" s="1"/>
  <c r="T104" i="24"/>
  <c r="H104" i="25" s="1"/>
  <c r="T12" i="24"/>
  <c r="H12" i="25" s="1"/>
  <c r="T32" i="24"/>
  <c r="H32" i="25" s="1"/>
  <c r="T48" i="24"/>
  <c r="H48" i="25" s="1"/>
  <c r="T68" i="24"/>
  <c r="H68" i="25" s="1"/>
  <c r="T84" i="24"/>
  <c r="H84" i="25" s="1"/>
  <c r="T100" i="24"/>
  <c r="H100" i="25" s="1"/>
  <c r="T117" i="24"/>
  <c r="H117" i="25" s="1"/>
  <c r="T132" i="24"/>
  <c r="H132" i="25" s="1"/>
  <c r="T34" i="24"/>
  <c r="H34" i="25" s="1"/>
  <c r="T50" i="24"/>
  <c r="H50" i="25" s="1"/>
  <c r="T119" i="24"/>
  <c r="H119" i="25" s="1"/>
  <c r="T13" i="24"/>
  <c r="H13" i="25" s="1"/>
  <c r="T33" i="24"/>
  <c r="H33" i="25" s="1"/>
  <c r="T49" i="24"/>
  <c r="H49" i="25" s="1"/>
  <c r="T69" i="24"/>
  <c r="H69" i="25" s="1"/>
  <c r="T85" i="24"/>
  <c r="H85" i="25" s="1"/>
  <c r="T101" i="24"/>
  <c r="H101" i="25" s="1"/>
  <c r="T118" i="24"/>
  <c r="H118" i="25" s="1"/>
  <c r="T133" i="24"/>
  <c r="H133" i="25" s="1"/>
  <c r="T70" i="24"/>
  <c r="H70" i="25" s="1"/>
  <c r="T134" i="24"/>
  <c r="H134" i="25" s="1"/>
  <c r="T22" i="24"/>
  <c r="H22" i="25" s="1"/>
  <c r="T38" i="24"/>
  <c r="H38" i="25" s="1"/>
  <c r="T58" i="24"/>
  <c r="H58" i="25" s="1"/>
  <c r="T74" i="24"/>
  <c r="H74" i="25" s="1"/>
  <c r="T93" i="24"/>
  <c r="H93" i="25" s="1"/>
  <c r="T108" i="24"/>
  <c r="H108" i="25" s="1"/>
  <c r="T124" i="24"/>
  <c r="H124" i="25" s="1"/>
  <c r="T41" i="24"/>
  <c r="H41" i="25" s="1"/>
  <c r="T94" i="24"/>
  <c r="H94" i="25" s="1"/>
  <c r="T125" i="24"/>
  <c r="H125" i="25" s="1"/>
  <c r="T35" i="24"/>
  <c r="H35" i="25" s="1"/>
  <c r="T4" i="24"/>
  <c r="H4" i="25" s="1"/>
  <c r="T53" i="24"/>
  <c r="H53" i="25" s="1"/>
  <c r="T105" i="24"/>
  <c r="H105" i="25" s="1"/>
  <c r="T21" i="24"/>
  <c r="H21" i="25" s="1"/>
  <c r="T89" i="24"/>
  <c r="H89" i="25" s="1"/>
  <c r="T56" i="24"/>
  <c r="H56" i="25" s="1"/>
  <c r="T106" i="24"/>
  <c r="H106" i="25" s="1"/>
  <c r="T88" i="24"/>
  <c r="H88" i="25" s="1"/>
  <c r="T57" i="24"/>
  <c r="H57" i="25" s="1"/>
  <c r="T107" i="24"/>
  <c r="H107" i="25" s="1"/>
  <c r="T23" i="24"/>
  <c r="H23" i="25" s="1"/>
  <c r="T5" i="24"/>
  <c r="H5" i="25" s="1"/>
  <c r="T59" i="24"/>
  <c r="H59" i="25" s="1"/>
  <c r="T109" i="24"/>
  <c r="H109" i="25" s="1"/>
  <c r="T122" i="24"/>
  <c r="H122" i="25" s="1"/>
  <c r="T77" i="24"/>
  <c r="H77" i="25" s="1"/>
  <c r="T136" i="24"/>
  <c r="H136" i="25" s="1"/>
  <c r="T17" i="24"/>
  <c r="H17" i="25" s="1"/>
  <c r="T71" i="24"/>
  <c r="H71" i="25" s="1"/>
  <c r="T120" i="24"/>
  <c r="H120" i="25" s="1"/>
  <c r="T36" i="24"/>
  <c r="H36" i="25" s="1"/>
  <c r="T92" i="24"/>
  <c r="H92" i="25" s="1"/>
  <c r="T20" i="24"/>
  <c r="H20" i="25" s="1"/>
  <c r="T72" i="24"/>
  <c r="H72" i="25" s="1"/>
  <c r="T121" i="24"/>
  <c r="H121" i="25" s="1"/>
  <c r="T73" i="24"/>
  <c r="H73" i="25" s="1"/>
  <c r="T37" i="24"/>
  <c r="H37" i="25" s="1"/>
  <c r="R16" i="24"/>
  <c r="F16" i="25" s="1"/>
  <c r="R28" i="24"/>
  <c r="F28" i="25" s="1"/>
  <c r="R40" i="24"/>
  <c r="F40" i="25" s="1"/>
  <c r="R52" i="24"/>
  <c r="F52" i="25" s="1"/>
  <c r="R64" i="24"/>
  <c r="F64" i="25" s="1"/>
  <c r="R76" i="24"/>
  <c r="F76" i="25" s="1"/>
  <c r="R88" i="24"/>
  <c r="F88" i="25" s="1"/>
  <c r="R100" i="24"/>
  <c r="F100" i="25" s="1"/>
  <c r="R112" i="24"/>
  <c r="F112" i="25" s="1"/>
  <c r="R124" i="24"/>
  <c r="F124" i="25" s="1"/>
  <c r="R136" i="24"/>
  <c r="F136" i="25" s="1"/>
  <c r="R5" i="24"/>
  <c r="F5" i="25" s="1"/>
  <c r="R17" i="24"/>
  <c r="F17" i="25" s="1"/>
  <c r="R29" i="24"/>
  <c r="F29" i="25" s="1"/>
  <c r="R41" i="24"/>
  <c r="F41" i="25" s="1"/>
  <c r="R6" i="24"/>
  <c r="F6" i="25" s="1"/>
  <c r="R20" i="24"/>
  <c r="F20" i="25" s="1"/>
  <c r="R34" i="24"/>
  <c r="F34" i="25" s="1"/>
  <c r="R48" i="24"/>
  <c r="F48" i="25" s="1"/>
  <c r="R61" i="24"/>
  <c r="F61" i="25" s="1"/>
  <c r="R74" i="24"/>
  <c r="F74" i="25" s="1"/>
  <c r="R87" i="24"/>
  <c r="F87" i="25" s="1"/>
  <c r="R101" i="24"/>
  <c r="F101" i="25" s="1"/>
  <c r="R114" i="24"/>
  <c r="F114" i="25" s="1"/>
  <c r="R127" i="24"/>
  <c r="F127" i="25" s="1"/>
  <c r="R7" i="24"/>
  <c r="F7" i="25" s="1"/>
  <c r="R21" i="24"/>
  <c r="F21" i="25" s="1"/>
  <c r="R35" i="24"/>
  <c r="F35" i="25" s="1"/>
  <c r="R49" i="24"/>
  <c r="F49" i="25" s="1"/>
  <c r="R62" i="24"/>
  <c r="F62" i="25" s="1"/>
  <c r="R75" i="24"/>
  <c r="F75" i="25" s="1"/>
  <c r="R89" i="24"/>
  <c r="F89" i="25" s="1"/>
  <c r="R102" i="24"/>
  <c r="F102" i="25" s="1"/>
  <c r="R115" i="24"/>
  <c r="F115" i="25" s="1"/>
  <c r="R128" i="24"/>
  <c r="F128" i="25" s="1"/>
  <c r="R8" i="24"/>
  <c r="F8" i="25" s="1"/>
  <c r="R22" i="24"/>
  <c r="F22" i="25" s="1"/>
  <c r="R36" i="24"/>
  <c r="F36" i="25" s="1"/>
  <c r="R50" i="24"/>
  <c r="F50" i="25" s="1"/>
  <c r="R63" i="24"/>
  <c r="F63" i="25" s="1"/>
  <c r="R77" i="24"/>
  <c r="F77" i="25" s="1"/>
  <c r="R90" i="24"/>
  <c r="F90" i="25" s="1"/>
  <c r="R103" i="24"/>
  <c r="F103" i="25" s="1"/>
  <c r="R116" i="24"/>
  <c r="F116" i="25" s="1"/>
  <c r="R129" i="24"/>
  <c r="F129" i="25" s="1"/>
  <c r="R9" i="24"/>
  <c r="F9" i="25" s="1"/>
  <c r="R23" i="24"/>
  <c r="F23" i="25" s="1"/>
  <c r="R37" i="24"/>
  <c r="F37" i="25" s="1"/>
  <c r="R51" i="24"/>
  <c r="F51" i="25" s="1"/>
  <c r="R65" i="24"/>
  <c r="F65" i="25" s="1"/>
  <c r="R78" i="24"/>
  <c r="F78" i="25" s="1"/>
  <c r="R91" i="24"/>
  <c r="F91" i="25" s="1"/>
  <c r="R104" i="24"/>
  <c r="F104" i="25" s="1"/>
  <c r="R117" i="24"/>
  <c r="F117" i="25" s="1"/>
  <c r="R130" i="24"/>
  <c r="F130" i="25" s="1"/>
  <c r="R12" i="24"/>
  <c r="F12" i="25" s="1"/>
  <c r="R68" i="24"/>
  <c r="F68" i="25" s="1"/>
  <c r="R107" i="24"/>
  <c r="F107" i="25" s="1"/>
  <c r="R10" i="24"/>
  <c r="F10" i="25" s="1"/>
  <c r="R24" i="24"/>
  <c r="F24" i="25" s="1"/>
  <c r="R38" i="24"/>
  <c r="F38" i="25" s="1"/>
  <c r="R53" i="24"/>
  <c r="F53" i="25" s="1"/>
  <c r="R66" i="24"/>
  <c r="F66" i="25" s="1"/>
  <c r="R79" i="24"/>
  <c r="F79" i="25" s="1"/>
  <c r="R92" i="24"/>
  <c r="F92" i="25" s="1"/>
  <c r="R105" i="24"/>
  <c r="F105" i="25" s="1"/>
  <c r="R118" i="24"/>
  <c r="F118" i="25" s="1"/>
  <c r="R131" i="24"/>
  <c r="F131" i="25" s="1"/>
  <c r="R42" i="24"/>
  <c r="F42" i="25" s="1"/>
  <c r="R81" i="24"/>
  <c r="F81" i="25" s="1"/>
  <c r="R120" i="24"/>
  <c r="F120" i="25" s="1"/>
  <c r="R11" i="24"/>
  <c r="F11" i="25" s="1"/>
  <c r="R25" i="24"/>
  <c r="F25" i="25" s="1"/>
  <c r="R39" i="24"/>
  <c r="F39" i="25" s="1"/>
  <c r="R54" i="24"/>
  <c r="F54" i="25" s="1"/>
  <c r="R67" i="24"/>
  <c r="F67" i="25" s="1"/>
  <c r="R80" i="24"/>
  <c r="F80" i="25" s="1"/>
  <c r="R93" i="24"/>
  <c r="F93" i="25" s="1"/>
  <c r="R106" i="24"/>
  <c r="F106" i="25" s="1"/>
  <c r="R119" i="24"/>
  <c r="F119" i="25" s="1"/>
  <c r="R132" i="24"/>
  <c r="F132" i="25" s="1"/>
  <c r="R26" i="24"/>
  <c r="F26" i="25" s="1"/>
  <c r="R55" i="24"/>
  <c r="F55" i="25" s="1"/>
  <c r="R94" i="24"/>
  <c r="F94" i="25" s="1"/>
  <c r="R133" i="24"/>
  <c r="F133" i="25" s="1"/>
  <c r="R18" i="24"/>
  <c r="F18" i="25" s="1"/>
  <c r="R32" i="24"/>
  <c r="F32" i="25" s="1"/>
  <c r="R46" i="24"/>
  <c r="F46" i="25" s="1"/>
  <c r="R59" i="24"/>
  <c r="F59" i="25" s="1"/>
  <c r="R72" i="24"/>
  <c r="F72" i="25" s="1"/>
  <c r="R85" i="24"/>
  <c r="F85" i="25" s="1"/>
  <c r="R98" i="24"/>
  <c r="F98" i="25" s="1"/>
  <c r="R111" i="24"/>
  <c r="F111" i="25" s="1"/>
  <c r="R125" i="24"/>
  <c r="F125" i="25" s="1"/>
  <c r="R19" i="24"/>
  <c r="F19" i="25" s="1"/>
  <c r="R60" i="24"/>
  <c r="F60" i="25" s="1"/>
  <c r="R99" i="24"/>
  <c r="F99" i="25" s="1"/>
  <c r="R57" i="24"/>
  <c r="F57" i="25" s="1"/>
  <c r="R27" i="24"/>
  <c r="F27" i="25" s="1"/>
  <c r="R69" i="24"/>
  <c r="F69" i="25" s="1"/>
  <c r="R108" i="24"/>
  <c r="F108" i="25" s="1"/>
  <c r="R86" i="24"/>
  <c r="F86" i="25" s="1"/>
  <c r="R13" i="24"/>
  <c r="F13" i="25" s="1"/>
  <c r="R135" i="24"/>
  <c r="F135" i="25" s="1"/>
  <c r="R30" i="24"/>
  <c r="F30" i="25" s="1"/>
  <c r="R70" i="24"/>
  <c r="F70" i="25" s="1"/>
  <c r="R109" i="24"/>
  <c r="F109" i="25" s="1"/>
  <c r="R56" i="24"/>
  <c r="F56" i="25" s="1"/>
  <c r="R15" i="24"/>
  <c r="F15" i="25" s="1"/>
  <c r="R31" i="24"/>
  <c r="F31" i="25" s="1"/>
  <c r="R71" i="24"/>
  <c r="F71" i="25" s="1"/>
  <c r="R110" i="24"/>
  <c r="F110" i="25" s="1"/>
  <c r="R123" i="24"/>
  <c r="F123" i="25" s="1"/>
  <c r="R95" i="24"/>
  <c r="F95" i="25" s="1"/>
  <c r="R33" i="24"/>
  <c r="F33" i="25" s="1"/>
  <c r="R73" i="24"/>
  <c r="F73" i="25" s="1"/>
  <c r="R113" i="24"/>
  <c r="F113" i="25" s="1"/>
  <c r="R84" i="24"/>
  <c r="F84" i="25" s="1"/>
  <c r="R47" i="24"/>
  <c r="F47" i="25" s="1"/>
  <c r="R126" i="24"/>
  <c r="F126" i="25" s="1"/>
  <c r="R134" i="24"/>
  <c r="F134" i="25" s="1"/>
  <c r="R14" i="24"/>
  <c r="F14" i="25" s="1"/>
  <c r="R4" i="24"/>
  <c r="F4" i="25" s="1"/>
  <c r="R43" i="24"/>
  <c r="F43" i="25" s="1"/>
  <c r="R82" i="24"/>
  <c r="F82" i="25" s="1"/>
  <c r="R121" i="24"/>
  <c r="F121" i="25" s="1"/>
  <c r="R96" i="24"/>
  <c r="F96" i="25" s="1"/>
  <c r="R97" i="24"/>
  <c r="F97" i="25" s="1"/>
  <c r="R44" i="24"/>
  <c r="F44" i="25" s="1"/>
  <c r="R83" i="24"/>
  <c r="F83" i="25" s="1"/>
  <c r="R122" i="24"/>
  <c r="F122" i="25" s="1"/>
  <c r="R45" i="24"/>
  <c r="F45" i="25" s="1"/>
  <c r="R58" i="24"/>
  <c r="F58" i="25" s="1"/>
  <c r="N20" i="24"/>
  <c r="B20" i="25" s="1"/>
  <c r="N103" i="24"/>
  <c r="B103" i="25" s="1"/>
  <c r="N58" i="24"/>
  <c r="B58" i="25" s="1"/>
  <c r="N105" i="24"/>
  <c r="B105" i="25" s="1"/>
  <c r="N118" i="24"/>
  <c r="B118" i="25" s="1"/>
  <c r="N56" i="24"/>
  <c r="B56" i="25" s="1"/>
  <c r="N104" i="24"/>
  <c r="B104" i="25" s="1"/>
  <c r="N98" i="24"/>
  <c r="B98" i="25" s="1"/>
  <c r="W6" i="24"/>
  <c r="K6" i="25" s="1"/>
  <c r="W18" i="24"/>
  <c r="K18" i="25" s="1"/>
  <c r="W30" i="24"/>
  <c r="K30" i="25" s="1"/>
  <c r="W42" i="24"/>
  <c r="K42" i="25" s="1"/>
  <c r="W54" i="24"/>
  <c r="K54" i="25" s="1"/>
  <c r="W66" i="24"/>
  <c r="K66" i="25" s="1"/>
  <c r="W78" i="24"/>
  <c r="K78" i="25" s="1"/>
  <c r="W90" i="24"/>
  <c r="K90" i="25" s="1"/>
  <c r="W102" i="24"/>
  <c r="K102" i="25" s="1"/>
  <c r="W114" i="24"/>
  <c r="K114" i="25" s="1"/>
  <c r="W126" i="24"/>
  <c r="K126" i="25" s="1"/>
  <c r="W7" i="24"/>
  <c r="K7" i="25" s="1"/>
  <c r="W19" i="24"/>
  <c r="K19" i="25" s="1"/>
  <c r="W31" i="24"/>
  <c r="K31" i="25" s="1"/>
  <c r="W43" i="24"/>
  <c r="K43" i="25" s="1"/>
  <c r="W55" i="24"/>
  <c r="K55" i="25" s="1"/>
  <c r="W67" i="24"/>
  <c r="K67" i="25" s="1"/>
  <c r="W79" i="24"/>
  <c r="K79" i="25" s="1"/>
  <c r="W91" i="24"/>
  <c r="K91" i="25" s="1"/>
  <c r="W103" i="24"/>
  <c r="K103" i="25" s="1"/>
  <c r="W115" i="24"/>
  <c r="K115" i="25" s="1"/>
  <c r="W127" i="24"/>
  <c r="K127" i="25" s="1"/>
  <c r="W9" i="24"/>
  <c r="K9" i="25" s="1"/>
  <c r="W21" i="24"/>
  <c r="K21" i="25" s="1"/>
  <c r="W33" i="24"/>
  <c r="K33" i="25" s="1"/>
  <c r="W45" i="24"/>
  <c r="K45" i="25" s="1"/>
  <c r="W57" i="24"/>
  <c r="K57" i="25" s="1"/>
  <c r="W69" i="24"/>
  <c r="K69" i="25" s="1"/>
  <c r="W81" i="24"/>
  <c r="K81" i="25" s="1"/>
  <c r="W93" i="24"/>
  <c r="K93" i="25" s="1"/>
  <c r="W105" i="24"/>
  <c r="K105" i="25" s="1"/>
  <c r="W117" i="24"/>
  <c r="K117" i="25" s="1"/>
  <c r="W129" i="24"/>
  <c r="K129" i="25" s="1"/>
  <c r="W10" i="24"/>
  <c r="K10" i="25" s="1"/>
  <c r="W22" i="24"/>
  <c r="K22" i="25" s="1"/>
  <c r="W34" i="24"/>
  <c r="K34" i="25" s="1"/>
  <c r="W46" i="24"/>
  <c r="K46" i="25" s="1"/>
  <c r="W58" i="24"/>
  <c r="K58" i="25" s="1"/>
  <c r="W70" i="24"/>
  <c r="K70" i="25" s="1"/>
  <c r="W82" i="24"/>
  <c r="K82" i="25" s="1"/>
  <c r="W94" i="24"/>
  <c r="K94" i="25" s="1"/>
  <c r="W106" i="24"/>
  <c r="K106" i="25" s="1"/>
  <c r="W118" i="24"/>
  <c r="K118" i="25" s="1"/>
  <c r="W130" i="24"/>
  <c r="K130" i="25" s="1"/>
  <c r="W15" i="24"/>
  <c r="K15" i="25" s="1"/>
  <c r="W27" i="24"/>
  <c r="K27" i="25" s="1"/>
  <c r="W39" i="24"/>
  <c r="K39" i="25" s="1"/>
  <c r="W51" i="24"/>
  <c r="K51" i="25" s="1"/>
  <c r="W63" i="24"/>
  <c r="K63" i="25" s="1"/>
  <c r="W75" i="24"/>
  <c r="K75" i="25" s="1"/>
  <c r="W87" i="24"/>
  <c r="K87" i="25" s="1"/>
  <c r="W99" i="24"/>
  <c r="K99" i="25" s="1"/>
  <c r="W111" i="24"/>
  <c r="K111" i="25" s="1"/>
  <c r="W123" i="24"/>
  <c r="K123" i="25" s="1"/>
  <c r="W135" i="24"/>
  <c r="K135" i="25" s="1"/>
  <c r="W14" i="24"/>
  <c r="K14" i="25" s="1"/>
  <c r="W36" i="24"/>
  <c r="K36" i="25" s="1"/>
  <c r="W56" i="24"/>
  <c r="K56" i="25" s="1"/>
  <c r="W76" i="24"/>
  <c r="K76" i="25" s="1"/>
  <c r="W97" i="24"/>
  <c r="K97" i="25" s="1"/>
  <c r="W119" i="24"/>
  <c r="K119" i="25" s="1"/>
  <c r="W4" i="24"/>
  <c r="K4" i="25" s="1"/>
  <c r="W16" i="24"/>
  <c r="K16" i="25" s="1"/>
  <c r="W37" i="24"/>
  <c r="K37" i="25" s="1"/>
  <c r="W59" i="24"/>
  <c r="K59" i="25" s="1"/>
  <c r="W77" i="24"/>
  <c r="K77" i="25" s="1"/>
  <c r="W98" i="24"/>
  <c r="K98" i="25" s="1"/>
  <c r="W120" i="24"/>
  <c r="K120" i="25" s="1"/>
  <c r="W17" i="24"/>
  <c r="K17" i="25" s="1"/>
  <c r="W38" i="24"/>
  <c r="K38" i="25" s="1"/>
  <c r="W60" i="24"/>
  <c r="K60" i="25" s="1"/>
  <c r="W80" i="24"/>
  <c r="K80" i="25" s="1"/>
  <c r="W100" i="24"/>
  <c r="K100" i="25" s="1"/>
  <c r="W121" i="24"/>
  <c r="K121" i="25" s="1"/>
  <c r="W20" i="24"/>
  <c r="K20" i="25" s="1"/>
  <c r="W40" i="24"/>
  <c r="K40" i="25" s="1"/>
  <c r="W61" i="24"/>
  <c r="K61" i="25" s="1"/>
  <c r="W83" i="24"/>
  <c r="K83" i="25" s="1"/>
  <c r="W101" i="24"/>
  <c r="K101" i="25" s="1"/>
  <c r="W122" i="24"/>
  <c r="K122" i="25" s="1"/>
  <c r="W25" i="24"/>
  <c r="K25" i="25" s="1"/>
  <c r="W65" i="24"/>
  <c r="K65" i="25" s="1"/>
  <c r="W86" i="24"/>
  <c r="K86" i="25" s="1"/>
  <c r="W128" i="24"/>
  <c r="K128" i="25" s="1"/>
  <c r="W23" i="24"/>
  <c r="K23" i="25" s="1"/>
  <c r="W41" i="24"/>
  <c r="K41" i="25" s="1"/>
  <c r="W62" i="24"/>
  <c r="K62" i="25" s="1"/>
  <c r="W84" i="24"/>
  <c r="K84" i="25" s="1"/>
  <c r="W104" i="24"/>
  <c r="K104" i="25" s="1"/>
  <c r="W124" i="24"/>
  <c r="K124" i="25" s="1"/>
  <c r="W47" i="24"/>
  <c r="K47" i="25" s="1"/>
  <c r="W24" i="24"/>
  <c r="K24" i="25" s="1"/>
  <c r="W44" i="24"/>
  <c r="K44" i="25" s="1"/>
  <c r="W64" i="24"/>
  <c r="K64" i="25" s="1"/>
  <c r="W85" i="24"/>
  <c r="K85" i="25" s="1"/>
  <c r="W107" i="24"/>
  <c r="K107" i="25" s="1"/>
  <c r="W125" i="24"/>
  <c r="K125" i="25" s="1"/>
  <c r="W108" i="24"/>
  <c r="K108" i="25" s="1"/>
  <c r="W12" i="24"/>
  <c r="K12" i="25" s="1"/>
  <c r="W32" i="24"/>
  <c r="K32" i="25" s="1"/>
  <c r="W52" i="24"/>
  <c r="K52" i="25" s="1"/>
  <c r="W73" i="24"/>
  <c r="K73" i="25" s="1"/>
  <c r="W95" i="24"/>
  <c r="K95" i="25" s="1"/>
  <c r="W113" i="24"/>
  <c r="K113" i="25" s="1"/>
  <c r="W134" i="24"/>
  <c r="K134" i="25" s="1"/>
  <c r="W13" i="24"/>
  <c r="K13" i="25" s="1"/>
  <c r="W74" i="24"/>
  <c r="K74" i="25" s="1"/>
  <c r="W136" i="24"/>
  <c r="K136" i="25" s="1"/>
  <c r="W133" i="24"/>
  <c r="K133" i="25" s="1"/>
  <c r="W26" i="24"/>
  <c r="K26" i="25" s="1"/>
  <c r="W88" i="24"/>
  <c r="K88" i="25" s="1"/>
  <c r="W132" i="24"/>
  <c r="K132" i="25" s="1"/>
  <c r="W28" i="24"/>
  <c r="K28" i="25" s="1"/>
  <c r="W89" i="24"/>
  <c r="K89" i="25" s="1"/>
  <c r="W53" i="24"/>
  <c r="K53" i="25" s="1"/>
  <c r="W131" i="24"/>
  <c r="K131" i="25" s="1"/>
  <c r="W29" i="24"/>
  <c r="K29" i="25" s="1"/>
  <c r="W92" i="24"/>
  <c r="K92" i="25" s="1"/>
  <c r="W5" i="24"/>
  <c r="K5" i="25" s="1"/>
  <c r="W35" i="24"/>
  <c r="K35" i="25" s="1"/>
  <c r="W96" i="24"/>
  <c r="K96" i="25" s="1"/>
  <c r="W116" i="24"/>
  <c r="K116" i="25" s="1"/>
  <c r="W68" i="24"/>
  <c r="K68" i="25" s="1"/>
  <c r="W71" i="24"/>
  <c r="K71" i="25" s="1"/>
  <c r="W11" i="24"/>
  <c r="K11" i="25" s="1"/>
  <c r="W48" i="24"/>
  <c r="K48" i="25" s="1"/>
  <c r="W109" i="24"/>
  <c r="K109" i="25" s="1"/>
  <c r="W50" i="24"/>
  <c r="K50" i="25" s="1"/>
  <c r="W49" i="24"/>
  <c r="K49" i="25" s="1"/>
  <c r="W110" i="24"/>
  <c r="K110" i="25" s="1"/>
  <c r="W112" i="24"/>
  <c r="K112" i="25" s="1"/>
  <c r="W8" i="24"/>
  <c r="K8" i="25" s="1"/>
  <c r="W72" i="24"/>
  <c r="K72" i="25" s="1"/>
  <c r="P8" i="24"/>
  <c r="D8" i="25" s="1"/>
  <c r="P20" i="24"/>
  <c r="D20" i="25" s="1"/>
  <c r="P32" i="24"/>
  <c r="D32" i="25" s="1"/>
  <c r="P44" i="24"/>
  <c r="D44" i="25" s="1"/>
  <c r="P56" i="24"/>
  <c r="D56" i="25" s="1"/>
  <c r="P68" i="24"/>
  <c r="D68" i="25" s="1"/>
  <c r="P80" i="24"/>
  <c r="D80" i="25" s="1"/>
  <c r="P92" i="24"/>
  <c r="D92" i="25" s="1"/>
  <c r="P104" i="24"/>
  <c r="D104" i="25" s="1"/>
  <c r="P116" i="24"/>
  <c r="D116" i="25" s="1"/>
  <c r="P128" i="24"/>
  <c r="D128" i="25" s="1"/>
  <c r="P9" i="24"/>
  <c r="D9" i="25" s="1"/>
  <c r="P21" i="24"/>
  <c r="D21" i="25" s="1"/>
  <c r="P33" i="24"/>
  <c r="D33" i="25" s="1"/>
  <c r="P45" i="24"/>
  <c r="D45" i="25" s="1"/>
  <c r="P57" i="24"/>
  <c r="D57" i="25" s="1"/>
  <c r="P10" i="24"/>
  <c r="D10" i="25" s="1"/>
  <c r="P22" i="24"/>
  <c r="D22" i="25" s="1"/>
  <c r="P34" i="24"/>
  <c r="D34" i="25" s="1"/>
  <c r="P46" i="24"/>
  <c r="D46" i="25" s="1"/>
  <c r="P58" i="24"/>
  <c r="D58" i="25" s="1"/>
  <c r="P70" i="24"/>
  <c r="D70" i="25" s="1"/>
  <c r="P82" i="24"/>
  <c r="D82" i="25" s="1"/>
  <c r="P94" i="24"/>
  <c r="D94" i="25" s="1"/>
  <c r="P106" i="24"/>
  <c r="D106" i="25" s="1"/>
  <c r="P118" i="24"/>
  <c r="D118" i="25" s="1"/>
  <c r="P130" i="24"/>
  <c r="D130" i="25" s="1"/>
  <c r="P11" i="24"/>
  <c r="D11" i="25" s="1"/>
  <c r="P23" i="24"/>
  <c r="D23" i="25" s="1"/>
  <c r="P35" i="24"/>
  <c r="D35" i="25" s="1"/>
  <c r="P47" i="24"/>
  <c r="D47" i="25" s="1"/>
  <c r="P59" i="24"/>
  <c r="D59" i="25" s="1"/>
  <c r="P71" i="24"/>
  <c r="D71" i="25" s="1"/>
  <c r="P83" i="24"/>
  <c r="D83" i="25" s="1"/>
  <c r="P95" i="24"/>
  <c r="D95" i="25" s="1"/>
  <c r="P107" i="24"/>
  <c r="D107" i="25" s="1"/>
  <c r="P119" i="24"/>
  <c r="D119" i="25" s="1"/>
  <c r="P131" i="24"/>
  <c r="D131" i="25" s="1"/>
  <c r="P14" i="24"/>
  <c r="D14" i="25" s="1"/>
  <c r="P50" i="24"/>
  <c r="D50" i="25" s="1"/>
  <c r="P74" i="24"/>
  <c r="D74" i="25" s="1"/>
  <c r="P12" i="24"/>
  <c r="D12" i="25" s="1"/>
  <c r="P24" i="24"/>
  <c r="D24" i="25" s="1"/>
  <c r="P36" i="24"/>
  <c r="D36" i="25" s="1"/>
  <c r="P48" i="24"/>
  <c r="D48" i="25" s="1"/>
  <c r="P60" i="24"/>
  <c r="D60" i="25" s="1"/>
  <c r="P72" i="24"/>
  <c r="D72" i="25" s="1"/>
  <c r="P84" i="24"/>
  <c r="D84" i="25" s="1"/>
  <c r="P96" i="24"/>
  <c r="D96" i="25" s="1"/>
  <c r="P108" i="24"/>
  <c r="D108" i="25" s="1"/>
  <c r="P120" i="24"/>
  <c r="D120" i="25" s="1"/>
  <c r="P132" i="24"/>
  <c r="D132" i="25" s="1"/>
  <c r="P38" i="24"/>
  <c r="D38" i="25" s="1"/>
  <c r="P62" i="24"/>
  <c r="D62" i="25" s="1"/>
  <c r="P98" i="24"/>
  <c r="D98" i="25" s="1"/>
  <c r="P122" i="24"/>
  <c r="D122" i="25" s="1"/>
  <c r="P13" i="24"/>
  <c r="D13" i="25" s="1"/>
  <c r="P25" i="24"/>
  <c r="D25" i="25" s="1"/>
  <c r="P37" i="24"/>
  <c r="D37" i="25" s="1"/>
  <c r="P49" i="24"/>
  <c r="D49" i="25" s="1"/>
  <c r="P61" i="24"/>
  <c r="D61" i="25" s="1"/>
  <c r="P73" i="24"/>
  <c r="D73" i="25" s="1"/>
  <c r="P85" i="24"/>
  <c r="D85" i="25" s="1"/>
  <c r="P97" i="24"/>
  <c r="D97" i="25" s="1"/>
  <c r="P109" i="24"/>
  <c r="D109" i="25" s="1"/>
  <c r="P121" i="24"/>
  <c r="D121" i="25" s="1"/>
  <c r="P133" i="24"/>
  <c r="D133" i="25" s="1"/>
  <c r="P26" i="24"/>
  <c r="D26" i="25" s="1"/>
  <c r="P86" i="24"/>
  <c r="D86" i="25" s="1"/>
  <c r="P134" i="24"/>
  <c r="D134" i="25" s="1"/>
  <c r="P6" i="24"/>
  <c r="D6" i="25" s="1"/>
  <c r="P18" i="24"/>
  <c r="D18" i="25" s="1"/>
  <c r="P30" i="24"/>
  <c r="D30" i="25" s="1"/>
  <c r="P42" i="24"/>
  <c r="D42" i="25" s="1"/>
  <c r="P54" i="24"/>
  <c r="D54" i="25" s="1"/>
  <c r="P66" i="24"/>
  <c r="D66" i="25" s="1"/>
  <c r="P78" i="24"/>
  <c r="D78" i="25" s="1"/>
  <c r="P90" i="24"/>
  <c r="D90" i="25" s="1"/>
  <c r="P102" i="24"/>
  <c r="D102" i="25" s="1"/>
  <c r="P114" i="24"/>
  <c r="D114" i="25" s="1"/>
  <c r="P126" i="24"/>
  <c r="D126" i="25" s="1"/>
  <c r="P19" i="24"/>
  <c r="D19" i="25" s="1"/>
  <c r="P55" i="24"/>
  <c r="D55" i="25" s="1"/>
  <c r="P88" i="24"/>
  <c r="D88" i="25" s="1"/>
  <c r="P113" i="24"/>
  <c r="D113" i="25" s="1"/>
  <c r="P7" i="24"/>
  <c r="D7" i="25" s="1"/>
  <c r="P51" i="24"/>
  <c r="D51" i="25" s="1"/>
  <c r="P136" i="24"/>
  <c r="D136" i="25" s="1"/>
  <c r="P52" i="24"/>
  <c r="D52" i="25" s="1"/>
  <c r="P53" i="24"/>
  <c r="D53" i="25" s="1"/>
  <c r="P27" i="24"/>
  <c r="D27" i="25" s="1"/>
  <c r="P63" i="24"/>
  <c r="D63" i="25" s="1"/>
  <c r="P89" i="24"/>
  <c r="D89" i="25" s="1"/>
  <c r="P115" i="24"/>
  <c r="D115" i="25" s="1"/>
  <c r="P129" i="24"/>
  <c r="D129" i="25" s="1"/>
  <c r="P15" i="24"/>
  <c r="D15" i="25" s="1"/>
  <c r="P28" i="24"/>
  <c r="D28" i="25" s="1"/>
  <c r="P64" i="24"/>
  <c r="D64" i="25" s="1"/>
  <c r="P91" i="24"/>
  <c r="D91" i="25" s="1"/>
  <c r="P117" i="24"/>
  <c r="D117" i="25" s="1"/>
  <c r="P103" i="24"/>
  <c r="D103" i="25" s="1"/>
  <c r="P105" i="24"/>
  <c r="D105" i="25" s="1"/>
  <c r="P4" i="24"/>
  <c r="D4" i="25" s="1"/>
  <c r="P29" i="24"/>
  <c r="D29" i="25" s="1"/>
  <c r="P65" i="24"/>
  <c r="D65" i="25" s="1"/>
  <c r="P93" i="24"/>
  <c r="D93" i="25" s="1"/>
  <c r="P123" i="24"/>
  <c r="D123" i="25" s="1"/>
  <c r="P76" i="24"/>
  <c r="D76" i="25" s="1"/>
  <c r="P112" i="24"/>
  <c r="D112" i="25" s="1"/>
  <c r="P31" i="24"/>
  <c r="D31" i="25" s="1"/>
  <c r="P67" i="24"/>
  <c r="D67" i="25" s="1"/>
  <c r="P99" i="24"/>
  <c r="D99" i="25" s="1"/>
  <c r="P124" i="24"/>
  <c r="D124" i="25" s="1"/>
  <c r="P5" i="24"/>
  <c r="D5" i="25" s="1"/>
  <c r="P77" i="24"/>
  <c r="D77" i="25" s="1"/>
  <c r="P135" i="24"/>
  <c r="D135" i="25" s="1"/>
  <c r="P110" i="24"/>
  <c r="D110" i="25" s="1"/>
  <c r="P16" i="24"/>
  <c r="D16" i="25" s="1"/>
  <c r="P81" i="24"/>
  <c r="D81" i="25" s="1"/>
  <c r="P39" i="24"/>
  <c r="D39" i="25" s="1"/>
  <c r="P69" i="24"/>
  <c r="D69" i="25" s="1"/>
  <c r="P100" i="24"/>
  <c r="D100" i="25" s="1"/>
  <c r="P125" i="24"/>
  <c r="D125" i="25" s="1"/>
  <c r="P41" i="24"/>
  <c r="D41" i="25" s="1"/>
  <c r="P111" i="24"/>
  <c r="D111" i="25" s="1"/>
  <c r="P87" i="24"/>
  <c r="D87" i="25" s="1"/>
  <c r="P40" i="24"/>
  <c r="D40" i="25" s="1"/>
  <c r="P75" i="24"/>
  <c r="D75" i="25" s="1"/>
  <c r="P101" i="24"/>
  <c r="D101" i="25" s="1"/>
  <c r="P127" i="24"/>
  <c r="D127" i="25" s="1"/>
  <c r="P43" i="24"/>
  <c r="D43" i="25" s="1"/>
  <c r="P79" i="24"/>
  <c r="D79" i="25" s="1"/>
  <c r="P17" i="24"/>
  <c r="D17" i="25" s="1"/>
  <c r="N22" i="24"/>
  <c r="B22" i="25" s="1"/>
  <c r="N11" i="24"/>
  <c r="B11" i="25" s="1"/>
  <c r="N24" i="24"/>
  <c r="B24" i="25" s="1"/>
  <c r="N111" i="24"/>
  <c r="B111" i="25" s="1"/>
  <c r="N74" i="24"/>
  <c r="B74" i="25" s="1"/>
  <c r="N113" i="24"/>
  <c r="B113" i="25" s="1"/>
  <c r="N126" i="24"/>
  <c r="B126" i="25" s="1"/>
  <c r="N60" i="24"/>
  <c r="B60" i="25" s="1"/>
  <c r="N108" i="24"/>
  <c r="B108" i="25" s="1"/>
  <c r="N5" i="24"/>
  <c r="B5" i="25" s="1"/>
  <c r="G13" i="24"/>
  <c r="V5" i="24"/>
  <c r="J5" i="25" s="1"/>
  <c r="V17" i="24"/>
  <c r="J17" i="25" s="1"/>
  <c r="V29" i="24"/>
  <c r="J29" i="25" s="1"/>
  <c r="V41" i="24"/>
  <c r="J41" i="25" s="1"/>
  <c r="V53" i="24"/>
  <c r="J53" i="25" s="1"/>
  <c r="V65" i="24"/>
  <c r="J65" i="25" s="1"/>
  <c r="V77" i="24"/>
  <c r="J77" i="25" s="1"/>
  <c r="V89" i="24"/>
  <c r="J89" i="25" s="1"/>
  <c r="V101" i="24"/>
  <c r="J101" i="25" s="1"/>
  <c r="V113" i="24"/>
  <c r="J113" i="25" s="1"/>
  <c r="V125" i="24"/>
  <c r="J125" i="25" s="1"/>
  <c r="V4" i="24"/>
  <c r="J4" i="25" s="1"/>
  <c r="V6" i="24"/>
  <c r="J6" i="25" s="1"/>
  <c r="V18" i="24"/>
  <c r="J18" i="25" s="1"/>
  <c r="V30" i="24"/>
  <c r="J30" i="25" s="1"/>
  <c r="V42" i="24"/>
  <c r="J42" i="25" s="1"/>
  <c r="V54" i="24"/>
  <c r="J54" i="25" s="1"/>
  <c r="V66" i="24"/>
  <c r="J66" i="25" s="1"/>
  <c r="V78" i="24"/>
  <c r="J78" i="25" s="1"/>
  <c r="V90" i="24"/>
  <c r="J90" i="25" s="1"/>
  <c r="V102" i="24"/>
  <c r="J102" i="25" s="1"/>
  <c r="V114" i="24"/>
  <c r="J114" i="25" s="1"/>
  <c r="V126" i="24"/>
  <c r="J126" i="25" s="1"/>
  <c r="V8" i="24"/>
  <c r="J8" i="25" s="1"/>
  <c r="V20" i="24"/>
  <c r="J20" i="25" s="1"/>
  <c r="V32" i="24"/>
  <c r="J32" i="25" s="1"/>
  <c r="V44" i="24"/>
  <c r="J44" i="25" s="1"/>
  <c r="V56" i="24"/>
  <c r="J56" i="25" s="1"/>
  <c r="V68" i="24"/>
  <c r="J68" i="25" s="1"/>
  <c r="V80" i="24"/>
  <c r="J80" i="25" s="1"/>
  <c r="V92" i="24"/>
  <c r="J92" i="25" s="1"/>
  <c r="V104" i="24"/>
  <c r="J104" i="25" s="1"/>
  <c r="V116" i="24"/>
  <c r="J116" i="25" s="1"/>
  <c r="V128" i="24"/>
  <c r="J128" i="25" s="1"/>
  <c r="V9" i="24"/>
  <c r="J9" i="25" s="1"/>
  <c r="V21" i="24"/>
  <c r="J21" i="25" s="1"/>
  <c r="V33" i="24"/>
  <c r="J33" i="25" s="1"/>
  <c r="V45" i="24"/>
  <c r="J45" i="25" s="1"/>
  <c r="V57" i="24"/>
  <c r="J57" i="25" s="1"/>
  <c r="V69" i="24"/>
  <c r="J69" i="25" s="1"/>
  <c r="V81" i="24"/>
  <c r="J81" i="25" s="1"/>
  <c r="V93" i="24"/>
  <c r="J93" i="25" s="1"/>
  <c r="V105" i="24"/>
  <c r="J105" i="25" s="1"/>
  <c r="V117" i="24"/>
  <c r="J117" i="25" s="1"/>
  <c r="V129" i="24"/>
  <c r="J129" i="25" s="1"/>
  <c r="V14" i="24"/>
  <c r="J14" i="25" s="1"/>
  <c r="V26" i="24"/>
  <c r="J26" i="25" s="1"/>
  <c r="V38" i="24"/>
  <c r="J38" i="25" s="1"/>
  <c r="V50" i="24"/>
  <c r="J50" i="25" s="1"/>
  <c r="V62" i="24"/>
  <c r="J62" i="25" s="1"/>
  <c r="V74" i="24"/>
  <c r="J74" i="25" s="1"/>
  <c r="V86" i="24"/>
  <c r="J86" i="25" s="1"/>
  <c r="V98" i="24"/>
  <c r="J98" i="25" s="1"/>
  <c r="V110" i="24"/>
  <c r="J110" i="25" s="1"/>
  <c r="V122" i="24"/>
  <c r="J122" i="25" s="1"/>
  <c r="V134" i="24"/>
  <c r="J134" i="25" s="1"/>
  <c r="V25" i="24"/>
  <c r="J25" i="25" s="1"/>
  <c r="V47" i="24"/>
  <c r="J47" i="25" s="1"/>
  <c r="V67" i="24"/>
  <c r="J67" i="25" s="1"/>
  <c r="V87" i="24"/>
  <c r="J87" i="25" s="1"/>
  <c r="V108" i="24"/>
  <c r="J108" i="25" s="1"/>
  <c r="V130" i="24"/>
  <c r="J130" i="25" s="1"/>
  <c r="V7" i="24"/>
  <c r="J7" i="25" s="1"/>
  <c r="V27" i="24"/>
  <c r="J27" i="25" s="1"/>
  <c r="V48" i="24"/>
  <c r="J48" i="25" s="1"/>
  <c r="V70" i="24"/>
  <c r="J70" i="25" s="1"/>
  <c r="V88" i="24"/>
  <c r="J88" i="25" s="1"/>
  <c r="V109" i="24"/>
  <c r="J109" i="25" s="1"/>
  <c r="V131" i="24"/>
  <c r="J131" i="25" s="1"/>
  <c r="V10" i="24"/>
  <c r="J10" i="25" s="1"/>
  <c r="V28" i="24"/>
  <c r="J28" i="25" s="1"/>
  <c r="V49" i="24"/>
  <c r="J49" i="25" s="1"/>
  <c r="V71" i="24"/>
  <c r="J71" i="25" s="1"/>
  <c r="V91" i="24"/>
  <c r="J91" i="25" s="1"/>
  <c r="V111" i="24"/>
  <c r="J111" i="25" s="1"/>
  <c r="V132" i="24"/>
  <c r="J132" i="25" s="1"/>
  <c r="V11" i="24"/>
  <c r="J11" i="25" s="1"/>
  <c r="V31" i="24"/>
  <c r="J31" i="25" s="1"/>
  <c r="V51" i="24"/>
  <c r="J51" i="25" s="1"/>
  <c r="V72" i="24"/>
  <c r="J72" i="25" s="1"/>
  <c r="V94" i="24"/>
  <c r="J94" i="25" s="1"/>
  <c r="V112" i="24"/>
  <c r="J112" i="25" s="1"/>
  <c r="V133" i="24"/>
  <c r="J133" i="25" s="1"/>
  <c r="V36" i="24"/>
  <c r="J36" i="25" s="1"/>
  <c r="V58" i="24"/>
  <c r="J58" i="25" s="1"/>
  <c r="V97" i="24"/>
  <c r="J97" i="25" s="1"/>
  <c r="V12" i="24"/>
  <c r="J12" i="25" s="1"/>
  <c r="V34" i="24"/>
  <c r="J34" i="25" s="1"/>
  <c r="V52" i="24"/>
  <c r="J52" i="25" s="1"/>
  <c r="V73" i="24"/>
  <c r="J73" i="25" s="1"/>
  <c r="V95" i="24"/>
  <c r="J95" i="25" s="1"/>
  <c r="V115" i="24"/>
  <c r="J115" i="25" s="1"/>
  <c r="V135" i="24"/>
  <c r="J135" i="25" s="1"/>
  <c r="V15" i="24"/>
  <c r="J15" i="25" s="1"/>
  <c r="V13" i="24"/>
  <c r="J13" i="25" s="1"/>
  <c r="V35" i="24"/>
  <c r="J35" i="25" s="1"/>
  <c r="V55" i="24"/>
  <c r="J55" i="25" s="1"/>
  <c r="V75" i="24"/>
  <c r="J75" i="25" s="1"/>
  <c r="V96" i="24"/>
  <c r="J96" i="25" s="1"/>
  <c r="V118" i="24"/>
  <c r="J118" i="25" s="1"/>
  <c r="V136" i="24"/>
  <c r="J136" i="25" s="1"/>
  <c r="V76" i="24"/>
  <c r="J76" i="25" s="1"/>
  <c r="V119" i="24"/>
  <c r="J119" i="25" s="1"/>
  <c r="V23" i="24"/>
  <c r="J23" i="25" s="1"/>
  <c r="V43" i="24"/>
  <c r="J43" i="25" s="1"/>
  <c r="V63" i="24"/>
  <c r="J63" i="25" s="1"/>
  <c r="V84" i="24"/>
  <c r="J84" i="25" s="1"/>
  <c r="V106" i="24"/>
  <c r="J106" i="25" s="1"/>
  <c r="V124" i="24"/>
  <c r="J124" i="25" s="1"/>
  <c r="V64" i="24"/>
  <c r="J64" i="25" s="1"/>
  <c r="V127" i="24"/>
  <c r="J127" i="25" s="1"/>
  <c r="V59" i="24"/>
  <c r="J59" i="25" s="1"/>
  <c r="V121" i="24"/>
  <c r="J121" i="25" s="1"/>
  <c r="V16" i="24"/>
  <c r="J16" i="25" s="1"/>
  <c r="V79" i="24"/>
  <c r="J79" i="25" s="1"/>
  <c r="V107" i="24"/>
  <c r="J107" i="25" s="1"/>
  <c r="V19" i="24"/>
  <c r="J19" i="25" s="1"/>
  <c r="V82" i="24"/>
  <c r="J82" i="25" s="1"/>
  <c r="V40" i="24"/>
  <c r="J40" i="25" s="1"/>
  <c r="V60" i="24"/>
  <c r="J60" i="25" s="1"/>
  <c r="V123" i="24"/>
  <c r="J123" i="25" s="1"/>
  <c r="V22" i="24"/>
  <c r="J22" i="25" s="1"/>
  <c r="V83" i="24"/>
  <c r="J83" i="25" s="1"/>
  <c r="V103" i="24"/>
  <c r="J103" i="25" s="1"/>
  <c r="V24" i="24"/>
  <c r="J24" i="25" s="1"/>
  <c r="V85" i="24"/>
  <c r="J85" i="25" s="1"/>
  <c r="V46" i="24"/>
  <c r="J46" i="25" s="1"/>
  <c r="V37" i="24"/>
  <c r="J37" i="25" s="1"/>
  <c r="V99" i="24"/>
  <c r="J99" i="25" s="1"/>
  <c r="V61" i="24"/>
  <c r="J61" i="25" s="1"/>
  <c r="V39" i="24"/>
  <c r="J39" i="25" s="1"/>
  <c r="V100" i="24"/>
  <c r="J100" i="25" s="1"/>
  <c r="V120" i="24"/>
  <c r="J120" i="25" s="1"/>
  <c r="G19" i="24"/>
  <c r="AB5" i="24"/>
  <c r="P5" i="25" s="1"/>
  <c r="AB17" i="24"/>
  <c r="P17" i="25" s="1"/>
  <c r="AB29" i="24"/>
  <c r="P29" i="25" s="1"/>
  <c r="AB41" i="24"/>
  <c r="P41" i="25" s="1"/>
  <c r="AB53" i="24"/>
  <c r="P53" i="25" s="1"/>
  <c r="AB65" i="24"/>
  <c r="P65" i="25" s="1"/>
  <c r="AB77" i="24"/>
  <c r="P77" i="25" s="1"/>
  <c r="AB89" i="24"/>
  <c r="P89" i="25" s="1"/>
  <c r="AB101" i="24"/>
  <c r="P101" i="25" s="1"/>
  <c r="AB113" i="24"/>
  <c r="P113" i="25" s="1"/>
  <c r="AB125" i="24"/>
  <c r="P125" i="25" s="1"/>
  <c r="AB4" i="24"/>
  <c r="P4" i="25" s="1"/>
  <c r="AB6" i="24"/>
  <c r="P6" i="25" s="1"/>
  <c r="AB18" i="24"/>
  <c r="P18" i="25" s="1"/>
  <c r="AB30" i="24"/>
  <c r="P30" i="25" s="1"/>
  <c r="AB42" i="24"/>
  <c r="P42" i="25" s="1"/>
  <c r="AB54" i="24"/>
  <c r="P54" i="25" s="1"/>
  <c r="AB66" i="24"/>
  <c r="P66" i="25" s="1"/>
  <c r="AB78" i="24"/>
  <c r="P78" i="25" s="1"/>
  <c r="AB90" i="24"/>
  <c r="P90" i="25" s="1"/>
  <c r="AB102" i="24"/>
  <c r="P102" i="25" s="1"/>
  <c r="AB114" i="24"/>
  <c r="P114" i="25" s="1"/>
  <c r="AB126" i="24"/>
  <c r="P126" i="25" s="1"/>
  <c r="AB7" i="24"/>
  <c r="P7" i="25" s="1"/>
  <c r="AB19" i="24"/>
  <c r="P19" i="25" s="1"/>
  <c r="AB31" i="24"/>
  <c r="P31" i="25" s="1"/>
  <c r="AB43" i="24"/>
  <c r="P43" i="25" s="1"/>
  <c r="AB55" i="24"/>
  <c r="P55" i="25" s="1"/>
  <c r="AB67" i="24"/>
  <c r="P67" i="25" s="1"/>
  <c r="AB79" i="24"/>
  <c r="P79" i="25" s="1"/>
  <c r="AB91" i="24"/>
  <c r="P91" i="25" s="1"/>
  <c r="AB103" i="24"/>
  <c r="P103" i="25" s="1"/>
  <c r="AB115" i="24"/>
  <c r="P115" i="25" s="1"/>
  <c r="AB127" i="24"/>
  <c r="P127" i="25" s="1"/>
  <c r="AB12" i="24"/>
  <c r="P12" i="25" s="1"/>
  <c r="AB24" i="24"/>
  <c r="P24" i="25" s="1"/>
  <c r="AB36" i="24"/>
  <c r="P36" i="25" s="1"/>
  <c r="AB48" i="24"/>
  <c r="P48" i="25" s="1"/>
  <c r="AB60" i="24"/>
  <c r="P60" i="25" s="1"/>
  <c r="AB72" i="24"/>
  <c r="P72" i="25" s="1"/>
  <c r="AB84" i="24"/>
  <c r="P84" i="25" s="1"/>
  <c r="AB96" i="24"/>
  <c r="P96" i="25" s="1"/>
  <c r="AB108" i="24"/>
  <c r="P108" i="25" s="1"/>
  <c r="AB120" i="24"/>
  <c r="P120" i="25" s="1"/>
  <c r="AB132" i="24"/>
  <c r="P132" i="25" s="1"/>
  <c r="AB10" i="24"/>
  <c r="P10" i="25" s="1"/>
  <c r="AB27" i="24"/>
  <c r="P27" i="25" s="1"/>
  <c r="AB46" i="24"/>
  <c r="P46" i="25" s="1"/>
  <c r="AB63" i="24"/>
  <c r="P63" i="25" s="1"/>
  <c r="AB82" i="24"/>
  <c r="P82" i="25" s="1"/>
  <c r="AB99" i="24"/>
  <c r="P99" i="25" s="1"/>
  <c r="AB118" i="24"/>
  <c r="P118" i="25" s="1"/>
  <c r="AB135" i="24"/>
  <c r="P135" i="25" s="1"/>
  <c r="AB11" i="24"/>
  <c r="P11" i="25" s="1"/>
  <c r="AB28" i="24"/>
  <c r="P28" i="25" s="1"/>
  <c r="AB47" i="24"/>
  <c r="P47" i="25" s="1"/>
  <c r="AB64" i="24"/>
  <c r="P64" i="25" s="1"/>
  <c r="AB83" i="24"/>
  <c r="P83" i="25" s="1"/>
  <c r="AB100" i="24"/>
  <c r="P100" i="25" s="1"/>
  <c r="AB119" i="24"/>
  <c r="P119" i="25" s="1"/>
  <c r="AB136" i="24"/>
  <c r="P136" i="25" s="1"/>
  <c r="AB13" i="24"/>
  <c r="P13" i="25" s="1"/>
  <c r="AB32" i="24"/>
  <c r="P32" i="25" s="1"/>
  <c r="AB49" i="24"/>
  <c r="P49" i="25" s="1"/>
  <c r="AB68" i="24"/>
  <c r="P68" i="25" s="1"/>
  <c r="AB85" i="24"/>
  <c r="P85" i="25" s="1"/>
  <c r="AB104" i="24"/>
  <c r="P104" i="25" s="1"/>
  <c r="AB121" i="24"/>
  <c r="P121" i="25" s="1"/>
  <c r="AB14" i="24"/>
  <c r="P14" i="25" s="1"/>
  <c r="AB33" i="24"/>
  <c r="P33" i="25" s="1"/>
  <c r="AB50" i="24"/>
  <c r="P50" i="25" s="1"/>
  <c r="AB69" i="24"/>
  <c r="P69" i="25" s="1"/>
  <c r="AB86" i="24"/>
  <c r="P86" i="25" s="1"/>
  <c r="AB105" i="24"/>
  <c r="P105" i="25" s="1"/>
  <c r="AB122" i="24"/>
  <c r="P122" i="25" s="1"/>
  <c r="AB15" i="24"/>
  <c r="P15" i="25" s="1"/>
  <c r="AB34" i="24"/>
  <c r="P34" i="25" s="1"/>
  <c r="AB51" i="24"/>
  <c r="P51" i="25" s="1"/>
  <c r="AB70" i="24"/>
  <c r="P70" i="25" s="1"/>
  <c r="AB87" i="24"/>
  <c r="P87" i="25" s="1"/>
  <c r="AB106" i="24"/>
  <c r="P106" i="25" s="1"/>
  <c r="AB123" i="24"/>
  <c r="P123" i="25" s="1"/>
  <c r="AB16" i="24"/>
  <c r="P16" i="25" s="1"/>
  <c r="AB35" i="24"/>
  <c r="P35" i="25" s="1"/>
  <c r="AB52" i="24"/>
  <c r="P52" i="25" s="1"/>
  <c r="AB71" i="24"/>
  <c r="P71" i="25" s="1"/>
  <c r="AB88" i="24"/>
  <c r="P88" i="25" s="1"/>
  <c r="AB107" i="24"/>
  <c r="P107" i="25" s="1"/>
  <c r="AB124" i="24"/>
  <c r="P124" i="25" s="1"/>
  <c r="AB8" i="24"/>
  <c r="P8" i="25" s="1"/>
  <c r="AB25" i="24"/>
  <c r="P25" i="25" s="1"/>
  <c r="AB44" i="24"/>
  <c r="P44" i="25" s="1"/>
  <c r="AB61" i="24"/>
  <c r="P61" i="25" s="1"/>
  <c r="AB80" i="24"/>
  <c r="P80" i="25" s="1"/>
  <c r="AB97" i="24"/>
  <c r="P97" i="25" s="1"/>
  <c r="AB116" i="24"/>
  <c r="P116" i="25" s="1"/>
  <c r="AB133" i="24"/>
  <c r="P133" i="25" s="1"/>
  <c r="AB22" i="24"/>
  <c r="P22" i="25" s="1"/>
  <c r="AB62" i="24"/>
  <c r="P62" i="25" s="1"/>
  <c r="AB110" i="24"/>
  <c r="P110" i="25" s="1"/>
  <c r="AB23" i="24"/>
  <c r="P23" i="25" s="1"/>
  <c r="AB73" i="24"/>
  <c r="P73" i="25" s="1"/>
  <c r="AB111" i="24"/>
  <c r="P111" i="25" s="1"/>
  <c r="AB26" i="24"/>
  <c r="P26" i="25" s="1"/>
  <c r="AB74" i="24"/>
  <c r="P74" i="25" s="1"/>
  <c r="AB112" i="24"/>
  <c r="P112" i="25" s="1"/>
  <c r="AB37" i="24"/>
  <c r="P37" i="25" s="1"/>
  <c r="AB75" i="24"/>
  <c r="P75" i="25" s="1"/>
  <c r="AB117" i="24"/>
  <c r="P117" i="25" s="1"/>
  <c r="AB40" i="24"/>
  <c r="P40" i="25" s="1"/>
  <c r="AB38" i="24"/>
  <c r="P38" i="25" s="1"/>
  <c r="AB76" i="24"/>
  <c r="P76" i="25" s="1"/>
  <c r="AB128" i="24"/>
  <c r="P128" i="25" s="1"/>
  <c r="AB92" i="24"/>
  <c r="P92" i="25" s="1"/>
  <c r="AB39" i="24"/>
  <c r="P39" i="25" s="1"/>
  <c r="AB81" i="24"/>
  <c r="P81" i="25" s="1"/>
  <c r="AB129" i="24"/>
  <c r="P129" i="25" s="1"/>
  <c r="AB130" i="24"/>
  <c r="P130" i="25" s="1"/>
  <c r="AB20" i="24"/>
  <c r="P20" i="25" s="1"/>
  <c r="AB58" i="24"/>
  <c r="P58" i="25" s="1"/>
  <c r="AB98" i="24"/>
  <c r="P98" i="25" s="1"/>
  <c r="AB21" i="24"/>
  <c r="P21" i="25" s="1"/>
  <c r="AB45" i="24"/>
  <c r="P45" i="25" s="1"/>
  <c r="AB56" i="24"/>
  <c r="P56" i="25" s="1"/>
  <c r="AB109" i="24"/>
  <c r="P109" i="25" s="1"/>
  <c r="AB134" i="24"/>
  <c r="P134" i="25" s="1"/>
  <c r="AB57" i="24"/>
  <c r="P57" i="25" s="1"/>
  <c r="AB59" i="24"/>
  <c r="P59" i="25" s="1"/>
  <c r="AB9" i="24"/>
  <c r="P9" i="25" s="1"/>
  <c r="AB93" i="24"/>
  <c r="P93" i="25" s="1"/>
  <c r="AB95" i="24"/>
  <c r="P95" i="25" s="1"/>
  <c r="AB94" i="24"/>
  <c r="P94" i="25" s="1"/>
  <c r="AB131" i="24"/>
  <c r="P131" i="25" s="1"/>
  <c r="G15" i="24"/>
  <c r="G14" i="24"/>
  <c r="N62" i="24"/>
  <c r="B62" i="25" s="1"/>
  <c r="N47" i="24"/>
  <c r="B47" i="25" s="1"/>
  <c r="N9" i="24"/>
  <c r="B9" i="25" s="1"/>
  <c r="N18" i="24"/>
  <c r="B18" i="25" s="1"/>
  <c r="N46" i="24"/>
  <c r="B46" i="25" s="1"/>
  <c r="N133" i="24"/>
  <c r="B133" i="25" s="1"/>
  <c r="N125" i="24"/>
  <c r="B125" i="25" s="1"/>
  <c r="N117" i="24"/>
  <c r="B117" i="25" s="1"/>
  <c r="N109" i="24"/>
  <c r="B109" i="25" s="1"/>
  <c r="N101" i="24"/>
  <c r="B101" i="25" s="1"/>
  <c r="N93" i="24"/>
  <c r="B93" i="25" s="1"/>
  <c r="N25" i="24"/>
  <c r="B25" i="25" s="1"/>
  <c r="N53" i="24"/>
  <c r="B53" i="25" s="1"/>
  <c r="N30" i="24"/>
  <c r="B30" i="25" s="1"/>
  <c r="N8" i="24"/>
  <c r="B8" i="25" s="1"/>
  <c r="N13" i="24"/>
  <c r="B13" i="25" s="1"/>
  <c r="BV73" i="24"/>
  <c r="BV64" i="24"/>
  <c r="BV57" i="24"/>
  <c r="BV23" i="24"/>
  <c r="BV17" i="24"/>
  <c r="BV83" i="24"/>
  <c r="BV67" i="24"/>
  <c r="BV13" i="24"/>
  <c r="BV27" i="24"/>
  <c r="BV12" i="24"/>
  <c r="BV59" i="24"/>
  <c r="BV15" i="24"/>
  <c r="BV7" i="24"/>
  <c r="BV8" i="24"/>
  <c r="N67" i="24"/>
  <c r="B67" i="25" s="1"/>
  <c r="BW138" i="24"/>
  <c r="BX4" i="24"/>
  <c r="BX138" i="24" s="1"/>
  <c r="BT44" i="24"/>
  <c r="BU44" i="24" s="1"/>
  <c r="BT77" i="24"/>
  <c r="BU77" i="24" s="1"/>
  <c r="BT74" i="24"/>
  <c r="BU74" i="24" s="1"/>
  <c r="BT61" i="24"/>
  <c r="BU61" i="24" s="1"/>
  <c r="BT58" i="24"/>
  <c r="BU58" i="24" s="1"/>
  <c r="BT51" i="24"/>
  <c r="BU51" i="24" s="1"/>
  <c r="BT43" i="24"/>
  <c r="BU43" i="24" s="1"/>
  <c r="BT132" i="24"/>
  <c r="BU132" i="24" s="1"/>
  <c r="BT124" i="24"/>
  <c r="BU124" i="24" s="1"/>
  <c r="BT116" i="24"/>
  <c r="BU116" i="24" s="1"/>
  <c r="BT108" i="24"/>
  <c r="BU108" i="24" s="1"/>
  <c r="BT100" i="24"/>
  <c r="BU100" i="24" s="1"/>
  <c r="BT92" i="24"/>
  <c r="BU92" i="24" s="1"/>
  <c r="BT71" i="24"/>
  <c r="BU71" i="24" s="1"/>
  <c r="BT55" i="24"/>
  <c r="BU55" i="24" s="1"/>
  <c r="BT135" i="24"/>
  <c r="BU135" i="24" s="1"/>
  <c r="BT127" i="24"/>
  <c r="BU127" i="24" s="1"/>
  <c r="BT119" i="24"/>
  <c r="BU119" i="24" s="1"/>
  <c r="BT111" i="24"/>
  <c r="BU111" i="24" s="1"/>
  <c r="BT103" i="24"/>
  <c r="BU103" i="24" s="1"/>
  <c r="BT95" i="24"/>
  <c r="BU95" i="24" s="1"/>
  <c r="BT87" i="24"/>
  <c r="BU87" i="24" s="1"/>
  <c r="BT84" i="24"/>
  <c r="BU84" i="24" s="1"/>
  <c r="BT130" i="24"/>
  <c r="BU130" i="24" s="1"/>
  <c r="BT122" i="24"/>
  <c r="BU122" i="24" s="1"/>
  <c r="BT114" i="24"/>
  <c r="BU114" i="24" s="1"/>
  <c r="BT106" i="24"/>
  <c r="BU106" i="24" s="1"/>
  <c r="BT98" i="24"/>
  <c r="BU98" i="24" s="1"/>
  <c r="BT90" i="24"/>
  <c r="BU90" i="24" s="1"/>
  <c r="BT81" i="24"/>
  <c r="BU81" i="24" s="1"/>
  <c r="BT78" i="24"/>
  <c r="BU78" i="24" s="1"/>
  <c r="BT65" i="24"/>
  <c r="BU65" i="24" s="1"/>
  <c r="BT62" i="24"/>
  <c r="BU62" i="24" s="1"/>
  <c r="BT52" i="24"/>
  <c r="BU52" i="24" s="1"/>
  <c r="BT46" i="24"/>
  <c r="BU46" i="24" s="1"/>
  <c r="BT30" i="24"/>
  <c r="BU30" i="24" s="1"/>
  <c r="BT23" i="24"/>
  <c r="BU23" i="24" s="1"/>
  <c r="BT11" i="24"/>
  <c r="BU11" i="24" s="1"/>
  <c r="BT75" i="24"/>
  <c r="BU75" i="24" s="1"/>
  <c r="BT59" i="24"/>
  <c r="BU59" i="24" s="1"/>
  <c r="BT35" i="24"/>
  <c r="BU35" i="24" s="1"/>
  <c r="BT34" i="24"/>
  <c r="BU34" i="24" s="1"/>
  <c r="BT27" i="24"/>
  <c r="BU27" i="24" s="1"/>
  <c r="BT133" i="24"/>
  <c r="BU133" i="24" s="1"/>
  <c r="BT125" i="24"/>
  <c r="BU125" i="24" s="1"/>
  <c r="BT117" i="24"/>
  <c r="BU117" i="24" s="1"/>
  <c r="BT109" i="24"/>
  <c r="BU109" i="24" s="1"/>
  <c r="BT101" i="24"/>
  <c r="BU101" i="24" s="1"/>
  <c r="BT93" i="24"/>
  <c r="BU93" i="24" s="1"/>
  <c r="BT72" i="24"/>
  <c r="BU72" i="24" s="1"/>
  <c r="BT56" i="24"/>
  <c r="BU56" i="24" s="1"/>
  <c r="BT47" i="24"/>
  <c r="BU47" i="24" s="1"/>
  <c r="BT22" i="24"/>
  <c r="BU22" i="24" s="1"/>
  <c r="BT21" i="24"/>
  <c r="BU21" i="24" s="1"/>
  <c r="BT85" i="24"/>
  <c r="BU85" i="24" s="1"/>
  <c r="BT82" i="24"/>
  <c r="BU82" i="24" s="1"/>
  <c r="BT69" i="24"/>
  <c r="BU69" i="24" s="1"/>
  <c r="BT66" i="24"/>
  <c r="BU66" i="24" s="1"/>
  <c r="BT53" i="24"/>
  <c r="BU53" i="24" s="1"/>
  <c r="BT36" i="24"/>
  <c r="BU36" i="24" s="1"/>
  <c r="BT24" i="24"/>
  <c r="BU24" i="24" s="1"/>
  <c r="BT20" i="24"/>
  <c r="BU20" i="24" s="1"/>
  <c r="BT8" i="24"/>
  <c r="BU8" i="24" s="1"/>
  <c r="BT83" i="24"/>
  <c r="BU83" i="24" s="1"/>
  <c r="BT67" i="24"/>
  <c r="BU67" i="24" s="1"/>
  <c r="BT40" i="24"/>
  <c r="BU40" i="24" s="1"/>
  <c r="BT39" i="24"/>
  <c r="BU39" i="24" s="1"/>
  <c r="BT129" i="24"/>
  <c r="BU129" i="24" s="1"/>
  <c r="BT121" i="24"/>
  <c r="BU121" i="24" s="1"/>
  <c r="BT113" i="24"/>
  <c r="BU113" i="24" s="1"/>
  <c r="BT105" i="24"/>
  <c r="BU105" i="24" s="1"/>
  <c r="BT97" i="24"/>
  <c r="BU97" i="24" s="1"/>
  <c r="BT89" i="24"/>
  <c r="BU89" i="24" s="1"/>
  <c r="BT80" i="24"/>
  <c r="BU80" i="24" s="1"/>
  <c r="BT64" i="24"/>
  <c r="BU64" i="24" s="1"/>
  <c r="BT50" i="24"/>
  <c r="BU50" i="24" s="1"/>
  <c r="BT42" i="24"/>
  <c r="BU42" i="24" s="1"/>
  <c r="BT41" i="24"/>
  <c r="BU41" i="24" s="1"/>
  <c r="BT32" i="24"/>
  <c r="BU32" i="24" s="1"/>
  <c r="BT29" i="24"/>
  <c r="BU29" i="24" s="1"/>
  <c r="BT15" i="24"/>
  <c r="BU15" i="24" s="1"/>
  <c r="BT131" i="24"/>
  <c r="BU131" i="24" s="1"/>
  <c r="BT123" i="24"/>
  <c r="BU123" i="24" s="1"/>
  <c r="BT115" i="24"/>
  <c r="BU115" i="24" s="1"/>
  <c r="BT107" i="24"/>
  <c r="BU107" i="24" s="1"/>
  <c r="BT91" i="24"/>
  <c r="BU91" i="24" s="1"/>
  <c r="BT33" i="24"/>
  <c r="BU33" i="24" s="1"/>
  <c r="BT28" i="24"/>
  <c r="BU28" i="24" s="1"/>
  <c r="BT17" i="24"/>
  <c r="BU17" i="24" s="1"/>
  <c r="BT13" i="24"/>
  <c r="BU13" i="24" s="1"/>
  <c r="BT12" i="24"/>
  <c r="BU12" i="24" s="1"/>
  <c r="BT68" i="24"/>
  <c r="BU68" i="24" s="1"/>
  <c r="BT45" i="24"/>
  <c r="BU45" i="24" s="1"/>
  <c r="BT18" i="24"/>
  <c r="BU18" i="24" s="1"/>
  <c r="BT14" i="24"/>
  <c r="BU14" i="24" s="1"/>
  <c r="BT49" i="24"/>
  <c r="BU49" i="24" s="1"/>
  <c r="F23" i="24"/>
  <c r="BT19" i="24"/>
  <c r="BU19" i="24" s="1"/>
  <c r="BT134" i="24"/>
  <c r="BU134" i="24" s="1"/>
  <c r="BT126" i="24"/>
  <c r="BU126" i="24" s="1"/>
  <c r="BT118" i="24"/>
  <c r="BU118" i="24" s="1"/>
  <c r="BT110" i="24"/>
  <c r="BU110" i="24" s="1"/>
  <c r="BT102" i="24"/>
  <c r="BU102" i="24" s="1"/>
  <c r="BT94" i="24"/>
  <c r="BU94" i="24" s="1"/>
  <c r="BT86" i="24"/>
  <c r="BU86" i="24" s="1"/>
  <c r="BT37" i="24"/>
  <c r="BU37" i="24" s="1"/>
  <c r="BT25" i="24"/>
  <c r="BU25" i="24" s="1"/>
  <c r="BT54" i="24"/>
  <c r="BU54" i="24" s="1"/>
  <c r="BT63" i="24"/>
  <c r="BU63" i="24" s="1"/>
  <c r="BT60" i="24"/>
  <c r="BU60" i="24" s="1"/>
  <c r="BT57" i="24"/>
  <c r="BU57" i="24" s="1"/>
  <c r="BT76" i="24"/>
  <c r="BU76" i="24" s="1"/>
  <c r="BT6" i="24"/>
  <c r="BU6" i="24" s="1"/>
  <c r="BT4" i="24"/>
  <c r="BU4" i="24" s="1"/>
  <c r="BT79" i="24"/>
  <c r="BU79" i="24" s="1"/>
  <c r="BT16" i="24"/>
  <c r="BU16" i="24" s="1"/>
  <c r="BT5" i="24"/>
  <c r="BU5" i="24" s="1"/>
  <c r="BT70" i="24"/>
  <c r="BU70" i="24" s="1"/>
  <c r="BT31" i="24"/>
  <c r="BU31" i="24" s="1"/>
  <c r="BT9" i="24"/>
  <c r="BU9" i="24" s="1"/>
  <c r="BT7" i="24"/>
  <c r="BU7" i="24" s="1"/>
  <c r="BT136" i="24"/>
  <c r="BU136" i="24" s="1"/>
  <c r="BT128" i="24"/>
  <c r="BU128" i="24" s="1"/>
  <c r="BT120" i="24"/>
  <c r="BU120" i="24" s="1"/>
  <c r="BT112" i="24"/>
  <c r="BU112" i="24" s="1"/>
  <c r="BT104" i="24"/>
  <c r="BU104" i="24" s="1"/>
  <c r="BT96" i="24"/>
  <c r="BU96" i="24" s="1"/>
  <c r="BT88" i="24"/>
  <c r="BU88" i="24" s="1"/>
  <c r="BT73" i="24"/>
  <c r="BU73" i="24" s="1"/>
  <c r="BT48" i="24"/>
  <c r="BU48" i="24" s="1"/>
  <c r="BT38" i="24"/>
  <c r="BU38" i="24" s="1"/>
  <c r="BT26" i="24"/>
  <c r="BU26" i="24" s="1"/>
  <c r="BT10" i="24"/>
  <c r="BU10" i="24" s="1"/>
  <c r="BT99" i="24"/>
  <c r="BU99" i="24" s="1"/>
  <c r="C23" i="24"/>
  <c r="G6" i="24"/>
  <c r="F53" i="24"/>
  <c r="BE111" i="24" l="1"/>
  <c r="AS111" i="25" s="1"/>
  <c r="M30" i="36"/>
  <c r="O30" i="36" s="1"/>
  <c r="BE119" i="24"/>
  <c r="AS119" i="25" s="1"/>
  <c r="BE13" i="24"/>
  <c r="AS13" i="25" s="1"/>
  <c r="AA54" i="25"/>
  <c r="BE48" i="24"/>
  <c r="AS48" i="25" s="1"/>
  <c r="BE66" i="24"/>
  <c r="AS66" i="25" s="1"/>
  <c r="BE68" i="24"/>
  <c r="AS68" i="25" s="1"/>
  <c r="Z50" i="25"/>
  <c r="BE59" i="24"/>
  <c r="AS59" i="25" s="1"/>
  <c r="AA71" i="25"/>
  <c r="K34" i="36"/>
  <c r="L16" i="36"/>
  <c r="BF92" i="24"/>
  <c r="AT92" i="25" s="1"/>
  <c r="BE98" i="24"/>
  <c r="AS98" i="25" s="1"/>
  <c r="Z28" i="25"/>
  <c r="BE130" i="24"/>
  <c r="AS130" i="25" s="1"/>
  <c r="AA21" i="25"/>
  <c r="J30" i="36"/>
  <c r="L30" i="36" s="1"/>
  <c r="BF80" i="24"/>
  <c r="AT80" i="25" s="1"/>
  <c r="BE96" i="24"/>
  <c r="AS96" i="25" s="1"/>
  <c r="Z106" i="25"/>
  <c r="Z104" i="25"/>
  <c r="BE103" i="24"/>
  <c r="AS103" i="25" s="1"/>
  <c r="BE116" i="24"/>
  <c r="AS116" i="25" s="1"/>
  <c r="BF38" i="24"/>
  <c r="AT38" i="25" s="1"/>
  <c r="BE107" i="24"/>
  <c r="AS107" i="25" s="1"/>
  <c r="BE81" i="24"/>
  <c r="AS81" i="25" s="1"/>
  <c r="Z91" i="25"/>
  <c r="M24" i="36"/>
  <c r="O24" i="36" s="1"/>
  <c r="M29" i="36"/>
  <c r="O29" i="36" s="1"/>
  <c r="M32" i="36"/>
  <c r="O32" i="36" s="1"/>
  <c r="J29" i="36"/>
  <c r="L29" i="36" s="1"/>
  <c r="J32" i="36"/>
  <c r="L32" i="36" s="1"/>
  <c r="M18" i="36"/>
  <c r="J18" i="36"/>
  <c r="G33" i="23"/>
  <c r="J24" i="36"/>
  <c r="L24" i="36" s="1"/>
  <c r="Z109" i="25"/>
  <c r="Z64" i="25"/>
  <c r="AA123" i="25"/>
  <c r="M19" i="36"/>
  <c r="O19" i="36" s="1"/>
  <c r="Z92" i="25"/>
  <c r="BE58" i="24"/>
  <c r="AS58" i="25" s="1"/>
  <c r="BE123" i="24"/>
  <c r="AS123" i="25" s="1"/>
  <c r="BE56" i="24"/>
  <c r="AS56" i="25" s="1"/>
  <c r="BE33" i="24"/>
  <c r="AS33" i="25" s="1"/>
  <c r="M28" i="36"/>
  <c r="O28" i="36" s="1"/>
  <c r="BE62" i="24"/>
  <c r="AS62" i="25" s="1"/>
  <c r="BF131" i="24"/>
  <c r="AT131" i="25" s="1"/>
  <c r="J28" i="36"/>
  <c r="L28" i="36" s="1"/>
  <c r="BF6" i="24"/>
  <c r="AT6" i="25" s="1"/>
  <c r="BE87" i="24"/>
  <c r="AS87" i="25" s="1"/>
  <c r="J19" i="36"/>
  <c r="L19" i="36" s="1"/>
  <c r="BE85" i="24"/>
  <c r="AS85" i="25" s="1"/>
  <c r="BE61" i="24"/>
  <c r="AS61" i="25" s="1"/>
  <c r="BE78" i="24"/>
  <c r="AS78" i="25" s="1"/>
  <c r="J33" i="36"/>
  <c r="L33" i="36" s="1"/>
  <c r="BE131" i="24"/>
  <c r="AS131" i="25" s="1"/>
  <c r="BE76" i="24"/>
  <c r="AS76" i="25" s="1"/>
  <c r="BF135" i="24"/>
  <c r="AT135" i="25" s="1"/>
  <c r="Z80" i="25"/>
  <c r="I17" i="23"/>
  <c r="I31" i="23"/>
  <c r="K31" i="23" s="1"/>
  <c r="BF11" i="24"/>
  <c r="AT11" i="25" s="1"/>
  <c r="BE97" i="24"/>
  <c r="AS97" i="25" s="1"/>
  <c r="BE128" i="24"/>
  <c r="AS128" i="25" s="1"/>
  <c r="BF119" i="24"/>
  <c r="AT119" i="25" s="1"/>
  <c r="BE47" i="24"/>
  <c r="AS47" i="25" s="1"/>
  <c r="BE12" i="24"/>
  <c r="AS12" i="25" s="1"/>
  <c r="BE79" i="24"/>
  <c r="AS79" i="25" s="1"/>
  <c r="G23" i="24"/>
  <c r="C24" i="23"/>
  <c r="F28" i="23"/>
  <c r="H28" i="23" s="1"/>
  <c r="C32" i="23"/>
  <c r="I27" i="23"/>
  <c r="K27" i="23" s="1"/>
  <c r="C18" i="23"/>
  <c r="C27" i="23"/>
  <c r="C23" i="23"/>
  <c r="C21" i="23"/>
  <c r="C28" i="23"/>
  <c r="C31" i="23"/>
  <c r="C15" i="23"/>
  <c r="F31" i="23"/>
  <c r="H31" i="23" s="1"/>
  <c r="I28" i="23"/>
  <c r="K28" i="23" s="1"/>
  <c r="C19" i="23"/>
  <c r="F32" i="23"/>
  <c r="H32" i="23" s="1"/>
  <c r="C29" i="23"/>
  <c r="F27" i="23"/>
  <c r="H27" i="23" s="1"/>
  <c r="C22" i="23"/>
  <c r="I18" i="23"/>
  <c r="K18" i="23" s="1"/>
  <c r="C30" i="23"/>
  <c r="F18" i="23"/>
  <c r="H18" i="23" s="1"/>
  <c r="C20" i="23"/>
  <c r="I23" i="23"/>
  <c r="K23" i="23" s="1"/>
  <c r="I29" i="23"/>
  <c r="K29" i="23" s="1"/>
  <c r="C17" i="23"/>
  <c r="F17" i="23"/>
  <c r="F23" i="23"/>
  <c r="H23" i="23" s="1"/>
  <c r="F29" i="23"/>
  <c r="H29" i="23" s="1"/>
  <c r="C25" i="23"/>
  <c r="AJ74" i="25"/>
  <c r="BO74" i="24"/>
  <c r="BC74" i="25" s="1"/>
  <c r="AJ12" i="25"/>
  <c r="BO12" i="24"/>
  <c r="BC12" i="25" s="1"/>
  <c r="AJ42" i="25"/>
  <c r="BO42" i="24"/>
  <c r="BC42" i="25" s="1"/>
  <c r="V102" i="25"/>
  <c r="BA102" i="24"/>
  <c r="AO102" i="25" s="1"/>
  <c r="V71" i="25"/>
  <c r="BA71" i="24"/>
  <c r="AO71" i="25" s="1"/>
  <c r="V11" i="25"/>
  <c r="BA11" i="24"/>
  <c r="AO11" i="25" s="1"/>
  <c r="V99" i="25"/>
  <c r="BA99" i="24"/>
  <c r="AO99" i="25" s="1"/>
  <c r="Y97" i="25"/>
  <c r="BD97" i="24"/>
  <c r="AR97" i="25" s="1"/>
  <c r="Y39" i="25"/>
  <c r="BD39" i="24"/>
  <c r="AR39" i="25" s="1"/>
  <c r="AB128" i="25"/>
  <c r="BG128" i="24"/>
  <c r="AU128" i="25" s="1"/>
  <c r="AB25" i="25"/>
  <c r="BG25" i="24"/>
  <c r="AU25" i="25" s="1"/>
  <c r="AB22" i="25"/>
  <c r="BG22" i="24"/>
  <c r="AU22" i="25" s="1"/>
  <c r="AE102" i="25"/>
  <c r="BJ102" i="24"/>
  <c r="AX102" i="25" s="1"/>
  <c r="AE127" i="25"/>
  <c r="BJ127" i="24"/>
  <c r="AX127" i="25" s="1"/>
  <c r="AE128" i="25"/>
  <c r="BJ128" i="24"/>
  <c r="AX128" i="25" s="1"/>
  <c r="AF87" i="25"/>
  <c r="BK87" i="24"/>
  <c r="AY87" i="25" s="1"/>
  <c r="AF22" i="25"/>
  <c r="BK22" i="24"/>
  <c r="AY22" i="25" s="1"/>
  <c r="AD130" i="25"/>
  <c r="BI130" i="24"/>
  <c r="AW130" i="25" s="1"/>
  <c r="AD111" i="25"/>
  <c r="BI111" i="24"/>
  <c r="AW111" i="25" s="1"/>
  <c r="AD84" i="25"/>
  <c r="BI84" i="24"/>
  <c r="AW84" i="25" s="1"/>
  <c r="AA69" i="25"/>
  <c r="BF69" i="24"/>
  <c r="AT69" i="25" s="1"/>
  <c r="Z8" i="25"/>
  <c r="BE8" i="24"/>
  <c r="AS8" i="25" s="1"/>
  <c r="Z136" i="25"/>
  <c r="BE136" i="24"/>
  <c r="AS136" i="25" s="1"/>
  <c r="Z20" i="25"/>
  <c r="BE20" i="24"/>
  <c r="AS20" i="25" s="1"/>
  <c r="Z74" i="25"/>
  <c r="BE74" i="24"/>
  <c r="AS74" i="25" s="1"/>
  <c r="AA28" i="25"/>
  <c r="BF28" i="24"/>
  <c r="AT28" i="25" s="1"/>
  <c r="AJ134" i="25"/>
  <c r="BO134" i="24"/>
  <c r="BC134" i="25" s="1"/>
  <c r="AJ29" i="25"/>
  <c r="BO29" i="24"/>
  <c r="BC29" i="25" s="1"/>
  <c r="AJ127" i="25"/>
  <c r="BO127" i="24"/>
  <c r="BC127" i="25" s="1"/>
  <c r="AJ99" i="25"/>
  <c r="BO99" i="24"/>
  <c r="BC99" i="25" s="1"/>
  <c r="AJ119" i="25"/>
  <c r="BO119" i="24"/>
  <c r="BC119" i="25" s="1"/>
  <c r="AJ93" i="25"/>
  <c r="BO93" i="24"/>
  <c r="BC93" i="25" s="1"/>
  <c r="V4" i="25"/>
  <c r="BA4" i="24"/>
  <c r="AO4" i="25" s="1"/>
  <c r="V86" i="25"/>
  <c r="BA86" i="24"/>
  <c r="AO86" i="25" s="1"/>
  <c r="V116" i="25"/>
  <c r="BA116" i="24"/>
  <c r="AO116" i="25" s="1"/>
  <c r="Y45" i="25"/>
  <c r="BD45" i="24"/>
  <c r="AR45" i="25" s="1"/>
  <c r="Y121" i="25"/>
  <c r="BD121" i="24"/>
  <c r="AR121" i="25" s="1"/>
  <c r="Y23" i="25"/>
  <c r="BD23" i="24"/>
  <c r="AR23" i="25" s="1"/>
  <c r="Y124" i="25"/>
  <c r="BD124" i="24"/>
  <c r="AR124" i="25" s="1"/>
  <c r="AB91" i="25"/>
  <c r="BG91" i="24"/>
  <c r="AU91" i="25" s="1"/>
  <c r="AB121" i="25"/>
  <c r="BG121" i="24"/>
  <c r="AU121" i="25" s="1"/>
  <c r="AB4" i="25"/>
  <c r="BG4" i="24"/>
  <c r="AU4" i="25" s="1"/>
  <c r="AE58" i="25"/>
  <c r="BJ58" i="24"/>
  <c r="AX58" i="25" s="1"/>
  <c r="AE111" i="25"/>
  <c r="BJ111" i="24"/>
  <c r="AX111" i="25" s="1"/>
  <c r="AE45" i="25"/>
  <c r="BJ45" i="24"/>
  <c r="AX45" i="25" s="1"/>
  <c r="AE54" i="25"/>
  <c r="BJ54" i="24"/>
  <c r="AX54" i="25" s="1"/>
  <c r="AF107" i="25"/>
  <c r="BK107" i="24"/>
  <c r="AY107" i="25" s="1"/>
  <c r="AF93" i="25"/>
  <c r="BK93" i="24"/>
  <c r="AY93" i="25" s="1"/>
  <c r="AF79" i="25"/>
  <c r="BK79" i="24"/>
  <c r="AY79" i="25" s="1"/>
  <c r="AD116" i="25"/>
  <c r="BI116" i="24"/>
  <c r="AW116" i="25" s="1"/>
  <c r="AD102" i="25"/>
  <c r="BI102" i="24"/>
  <c r="AW102" i="25" s="1"/>
  <c r="AD59" i="25"/>
  <c r="BI59" i="24"/>
  <c r="AW59" i="25" s="1"/>
  <c r="AA50" i="25"/>
  <c r="BF50" i="24"/>
  <c r="AT50" i="25" s="1"/>
  <c r="Z89" i="25"/>
  <c r="BE89" i="24"/>
  <c r="AS89" i="25" s="1"/>
  <c r="AJ77" i="25"/>
  <c r="BO77" i="24"/>
  <c r="BC77" i="25" s="1"/>
  <c r="AJ54" i="25"/>
  <c r="BO54" i="24"/>
  <c r="BC54" i="25" s="1"/>
  <c r="AJ79" i="25"/>
  <c r="BO79" i="24"/>
  <c r="BC79" i="25" s="1"/>
  <c r="AJ94" i="25"/>
  <c r="BO94" i="24"/>
  <c r="BC94" i="25" s="1"/>
  <c r="V36" i="25"/>
  <c r="BA36" i="24"/>
  <c r="AO36" i="25" s="1"/>
  <c r="V29" i="25"/>
  <c r="BA29" i="24"/>
  <c r="AO29" i="25" s="1"/>
  <c r="V117" i="25"/>
  <c r="BA117" i="24"/>
  <c r="AO117" i="25" s="1"/>
  <c r="V75" i="25"/>
  <c r="BA75" i="24"/>
  <c r="AO75" i="25" s="1"/>
  <c r="Y25" i="25"/>
  <c r="BD25" i="24"/>
  <c r="AR25" i="25" s="1"/>
  <c r="Y12" i="25"/>
  <c r="BD12" i="24"/>
  <c r="AR12" i="25" s="1"/>
  <c r="Y130" i="25"/>
  <c r="BD130" i="24"/>
  <c r="AR130" i="25" s="1"/>
  <c r="Y113" i="25"/>
  <c r="BD113" i="24"/>
  <c r="AR113" i="25" s="1"/>
  <c r="AB123" i="25"/>
  <c r="BG123" i="24"/>
  <c r="AU123" i="25" s="1"/>
  <c r="AB27" i="25"/>
  <c r="BG27" i="24"/>
  <c r="AU27" i="25" s="1"/>
  <c r="AB74" i="25"/>
  <c r="BG74" i="24"/>
  <c r="AU74" i="25" s="1"/>
  <c r="AB126" i="25"/>
  <c r="BG126" i="24"/>
  <c r="AU126" i="25" s="1"/>
  <c r="AE100" i="25"/>
  <c r="BJ100" i="24"/>
  <c r="AX100" i="25" s="1"/>
  <c r="AE29" i="25"/>
  <c r="BJ29" i="24"/>
  <c r="AX29" i="25" s="1"/>
  <c r="AE80" i="25"/>
  <c r="BJ80" i="24"/>
  <c r="AX80" i="25" s="1"/>
  <c r="AE31" i="25"/>
  <c r="BJ31" i="24"/>
  <c r="AX31" i="25" s="1"/>
  <c r="AE42" i="25"/>
  <c r="BJ42" i="24"/>
  <c r="AX42" i="25" s="1"/>
  <c r="AF126" i="25"/>
  <c r="BK126" i="24"/>
  <c r="AY126" i="25" s="1"/>
  <c r="AF14" i="25"/>
  <c r="BK14" i="24"/>
  <c r="AY14" i="25" s="1"/>
  <c r="AF92" i="25"/>
  <c r="BK92" i="24"/>
  <c r="AY92" i="25" s="1"/>
  <c r="AF109" i="25"/>
  <c r="BK109" i="24"/>
  <c r="AY109" i="25" s="1"/>
  <c r="AF6" i="25"/>
  <c r="BK6" i="24"/>
  <c r="AY6" i="25" s="1"/>
  <c r="AD75" i="25"/>
  <c r="BI75" i="24"/>
  <c r="AW75" i="25" s="1"/>
  <c r="AD57" i="25"/>
  <c r="BI57" i="24"/>
  <c r="AW57" i="25" s="1"/>
  <c r="AD10" i="25"/>
  <c r="BI10" i="24"/>
  <c r="AW10" i="25" s="1"/>
  <c r="AD60" i="25"/>
  <c r="BI60" i="24"/>
  <c r="AW60" i="25" s="1"/>
  <c r="AD31" i="25"/>
  <c r="BI31" i="24"/>
  <c r="AW31" i="25" s="1"/>
  <c r="AA60" i="25"/>
  <c r="BF60" i="24"/>
  <c r="AT60" i="25" s="1"/>
  <c r="AA30" i="25"/>
  <c r="BF30" i="24"/>
  <c r="AT30" i="25" s="1"/>
  <c r="AA61" i="25"/>
  <c r="BF61" i="24"/>
  <c r="AT61" i="25" s="1"/>
  <c r="Z39" i="25"/>
  <c r="BE39" i="24"/>
  <c r="AS39" i="25" s="1"/>
  <c r="AA48" i="25"/>
  <c r="BF48" i="24"/>
  <c r="AT48" i="25" s="1"/>
  <c r="Z95" i="25"/>
  <c r="BE95" i="24"/>
  <c r="AS95" i="25" s="1"/>
  <c r="Z83" i="25"/>
  <c r="BE83" i="24"/>
  <c r="AS83" i="25" s="1"/>
  <c r="Z90" i="25"/>
  <c r="BE90" i="24"/>
  <c r="AS90" i="25" s="1"/>
  <c r="Z102" i="25"/>
  <c r="BE102" i="24"/>
  <c r="AS102" i="25" s="1"/>
  <c r="AJ72" i="25"/>
  <c r="BO72" i="24"/>
  <c r="BC72" i="25" s="1"/>
  <c r="AJ4" i="25"/>
  <c r="BO4" i="24"/>
  <c r="BC4" i="25" s="1"/>
  <c r="AJ95" i="25"/>
  <c r="BO95" i="24"/>
  <c r="BC95" i="25" s="1"/>
  <c r="V41" i="25"/>
  <c r="BA41" i="24"/>
  <c r="AO41" i="25" s="1"/>
  <c r="V113" i="25"/>
  <c r="BA113" i="24"/>
  <c r="AO113" i="25" s="1"/>
  <c r="V121" i="25"/>
  <c r="BA121" i="24"/>
  <c r="AO121" i="25" s="1"/>
  <c r="V79" i="25"/>
  <c r="BA79" i="24"/>
  <c r="AO79" i="25" s="1"/>
  <c r="Y69" i="25"/>
  <c r="BD69" i="24"/>
  <c r="AR69" i="25" s="1"/>
  <c r="Y85" i="25"/>
  <c r="BD85" i="24"/>
  <c r="AR85" i="25" s="1"/>
  <c r="Y102" i="25"/>
  <c r="BD102" i="24"/>
  <c r="AR102" i="25" s="1"/>
  <c r="AB15" i="25"/>
  <c r="BG15" i="24"/>
  <c r="AU15" i="25" s="1"/>
  <c r="AB79" i="25"/>
  <c r="BG79" i="24"/>
  <c r="AU79" i="25" s="1"/>
  <c r="AB130" i="25"/>
  <c r="BG130" i="24"/>
  <c r="AU130" i="25" s="1"/>
  <c r="AE130" i="25"/>
  <c r="BJ130" i="24"/>
  <c r="AX130" i="25" s="1"/>
  <c r="AE70" i="25"/>
  <c r="BJ70" i="24"/>
  <c r="AX70" i="25" s="1"/>
  <c r="AE92" i="25"/>
  <c r="BJ92" i="24"/>
  <c r="AX92" i="25" s="1"/>
  <c r="AF74" i="25"/>
  <c r="BK74" i="24"/>
  <c r="AY74" i="25" s="1"/>
  <c r="AF32" i="25"/>
  <c r="BK32" i="24"/>
  <c r="AY32" i="25" s="1"/>
  <c r="AF95" i="25"/>
  <c r="BK95" i="24"/>
  <c r="AY95" i="25" s="1"/>
  <c r="AF4" i="25"/>
  <c r="BK4" i="24"/>
  <c r="AY4" i="25" s="1"/>
  <c r="AD38" i="25"/>
  <c r="BI38" i="24"/>
  <c r="AW38" i="25" s="1"/>
  <c r="AD66" i="25"/>
  <c r="BI66" i="24"/>
  <c r="AW66" i="25" s="1"/>
  <c r="AD35" i="25"/>
  <c r="BI35" i="24"/>
  <c r="AW35" i="25" s="1"/>
  <c r="Z43" i="25"/>
  <c r="BE43" i="24"/>
  <c r="AS43" i="25" s="1"/>
  <c r="Z113" i="25"/>
  <c r="BE113" i="24"/>
  <c r="AS113" i="25" s="1"/>
  <c r="Z51" i="25"/>
  <c r="BE51" i="24"/>
  <c r="AS51" i="25" s="1"/>
  <c r="Z22" i="25"/>
  <c r="BE22" i="24"/>
  <c r="AS22" i="25" s="1"/>
  <c r="AA68" i="25"/>
  <c r="BF68" i="24"/>
  <c r="AT68" i="25" s="1"/>
  <c r="Z127" i="25"/>
  <c r="BE127" i="24"/>
  <c r="AS127" i="25" s="1"/>
  <c r="AJ8" i="25"/>
  <c r="BO8" i="24"/>
  <c r="BC8" i="25" s="1"/>
  <c r="AJ76" i="25"/>
  <c r="BO76" i="24"/>
  <c r="BC76" i="25" s="1"/>
  <c r="AJ97" i="25"/>
  <c r="BO97" i="24"/>
  <c r="BC97" i="25" s="1"/>
  <c r="AJ57" i="25"/>
  <c r="BO57" i="24"/>
  <c r="BC57" i="25" s="1"/>
  <c r="V114" i="25"/>
  <c r="BA114" i="24"/>
  <c r="AO114" i="25" s="1"/>
  <c r="V24" i="25"/>
  <c r="BA24" i="24"/>
  <c r="AO24" i="25" s="1"/>
  <c r="V80" i="25"/>
  <c r="BA80" i="24"/>
  <c r="AO80" i="25" s="1"/>
  <c r="Y33" i="25"/>
  <c r="BD33" i="24"/>
  <c r="AR33" i="25" s="1"/>
  <c r="Y68" i="25"/>
  <c r="BD68" i="24"/>
  <c r="AR68" i="25" s="1"/>
  <c r="Y106" i="25"/>
  <c r="BD106" i="24"/>
  <c r="AR106" i="25" s="1"/>
  <c r="Y88" i="25"/>
  <c r="BD88" i="24"/>
  <c r="AR88" i="25" s="1"/>
  <c r="AB109" i="25"/>
  <c r="BG109" i="24"/>
  <c r="AU109" i="25" s="1"/>
  <c r="AB68" i="25"/>
  <c r="BG68" i="24"/>
  <c r="AU68" i="25" s="1"/>
  <c r="AB101" i="25"/>
  <c r="BG101" i="24"/>
  <c r="AU101" i="25" s="1"/>
  <c r="AE93" i="25"/>
  <c r="BJ93" i="24"/>
  <c r="AX93" i="25" s="1"/>
  <c r="AE47" i="25"/>
  <c r="BJ47" i="24"/>
  <c r="AX47" i="25" s="1"/>
  <c r="AE108" i="25"/>
  <c r="BJ108" i="24"/>
  <c r="AX108" i="25" s="1"/>
  <c r="AF76" i="25"/>
  <c r="BK76" i="24"/>
  <c r="AY76" i="25" s="1"/>
  <c r="AF84" i="25"/>
  <c r="BK84" i="24"/>
  <c r="AY84" i="25" s="1"/>
  <c r="AF60" i="25"/>
  <c r="BK60" i="24"/>
  <c r="AY60" i="25" s="1"/>
  <c r="AF125" i="25"/>
  <c r="BK125" i="24"/>
  <c r="AY125" i="25" s="1"/>
  <c r="AD110" i="25"/>
  <c r="BI110" i="24"/>
  <c r="AW110" i="25" s="1"/>
  <c r="AD125" i="25"/>
  <c r="BI125" i="24"/>
  <c r="AW125" i="25" s="1"/>
  <c r="AD76" i="25"/>
  <c r="BI76" i="24"/>
  <c r="AW76" i="25" s="1"/>
  <c r="AD7" i="25"/>
  <c r="BI7" i="24"/>
  <c r="AW7" i="25" s="1"/>
  <c r="AA51" i="25"/>
  <c r="BF51" i="24"/>
  <c r="AT51" i="25" s="1"/>
  <c r="Z126" i="25"/>
  <c r="BE126" i="24"/>
  <c r="AS126" i="25" s="1"/>
  <c r="Z71" i="25"/>
  <c r="BE71" i="24"/>
  <c r="AS71" i="25" s="1"/>
  <c r="AA25" i="25"/>
  <c r="BF25" i="24"/>
  <c r="AT25" i="25" s="1"/>
  <c r="AA134" i="25"/>
  <c r="BF134" i="24"/>
  <c r="AT134" i="25" s="1"/>
  <c r="AE43" i="25"/>
  <c r="BJ43" i="24"/>
  <c r="AX43" i="25" s="1"/>
  <c r="AJ64" i="25"/>
  <c r="BO64" i="24"/>
  <c r="BC64" i="25" s="1"/>
  <c r="AJ38" i="25"/>
  <c r="BO38" i="24"/>
  <c r="BC38" i="25" s="1"/>
  <c r="AJ30" i="25"/>
  <c r="BO30" i="24"/>
  <c r="BC30" i="25" s="1"/>
  <c r="AJ65" i="25"/>
  <c r="BO65" i="24"/>
  <c r="BC65" i="25" s="1"/>
  <c r="AJ50" i="25"/>
  <c r="BO50" i="24"/>
  <c r="BC50" i="25" s="1"/>
  <c r="AJ88" i="25"/>
  <c r="BO88" i="24"/>
  <c r="BC88" i="25" s="1"/>
  <c r="AJ15" i="25"/>
  <c r="BO15" i="24"/>
  <c r="BC15" i="25" s="1"/>
  <c r="AJ78" i="25"/>
  <c r="BO78" i="24"/>
  <c r="BC78" i="25" s="1"/>
  <c r="AJ25" i="25"/>
  <c r="BO25" i="24"/>
  <c r="BC25" i="25" s="1"/>
  <c r="AJ11" i="25"/>
  <c r="BO11" i="24"/>
  <c r="BC11" i="25" s="1"/>
  <c r="AJ129" i="25"/>
  <c r="BO129" i="24"/>
  <c r="BC129" i="25" s="1"/>
  <c r="V47" i="25"/>
  <c r="BA47" i="24"/>
  <c r="AO47" i="25" s="1"/>
  <c r="V18" i="25"/>
  <c r="BA18" i="24"/>
  <c r="AO18" i="25" s="1"/>
  <c r="V120" i="25"/>
  <c r="BA120" i="24"/>
  <c r="AO120" i="25" s="1"/>
  <c r="V100" i="25"/>
  <c r="BA100" i="24"/>
  <c r="AO100" i="25" s="1"/>
  <c r="V112" i="25"/>
  <c r="BA112" i="24"/>
  <c r="AO112" i="25" s="1"/>
  <c r="V108" i="25"/>
  <c r="BA108" i="24"/>
  <c r="AO108" i="25" s="1"/>
  <c r="V84" i="25"/>
  <c r="BA84" i="24"/>
  <c r="AO84" i="25" s="1"/>
  <c r="V37" i="25"/>
  <c r="BA37" i="24"/>
  <c r="AO37" i="25" s="1"/>
  <c r="V21" i="25"/>
  <c r="BA21" i="24"/>
  <c r="AO21" i="25" s="1"/>
  <c r="V6" i="25"/>
  <c r="BA6" i="24"/>
  <c r="AO6" i="25" s="1"/>
  <c r="V123" i="25"/>
  <c r="BA123" i="24"/>
  <c r="AO123" i="25" s="1"/>
  <c r="Y55" i="25"/>
  <c r="BD55" i="24"/>
  <c r="AR55" i="25" s="1"/>
  <c r="Y107" i="25"/>
  <c r="BD107" i="24"/>
  <c r="AR107" i="25" s="1"/>
  <c r="Y26" i="25"/>
  <c r="BD26" i="24"/>
  <c r="AR26" i="25" s="1"/>
  <c r="Y87" i="25"/>
  <c r="BD87" i="24"/>
  <c r="AR87" i="25" s="1"/>
  <c r="Y56" i="25"/>
  <c r="BD56" i="24"/>
  <c r="AR56" i="25" s="1"/>
  <c r="Y84" i="25"/>
  <c r="BD84" i="24"/>
  <c r="AR84" i="25" s="1"/>
  <c r="Y11" i="25"/>
  <c r="BD11" i="24"/>
  <c r="AR11" i="25" s="1"/>
  <c r="Y75" i="25"/>
  <c r="BD75" i="24"/>
  <c r="AR75" i="25" s="1"/>
  <c r="Y34" i="25"/>
  <c r="BD34" i="24"/>
  <c r="AR34" i="25" s="1"/>
  <c r="Y18" i="25"/>
  <c r="BD18" i="24"/>
  <c r="AR18" i="25" s="1"/>
  <c r="Y17" i="25"/>
  <c r="BD17" i="24"/>
  <c r="AR17" i="25" s="1"/>
  <c r="Y16" i="25"/>
  <c r="BD16" i="24"/>
  <c r="AR16" i="25" s="1"/>
  <c r="AB63" i="25"/>
  <c r="BG63" i="24"/>
  <c r="AU63" i="25" s="1"/>
  <c r="AB44" i="25"/>
  <c r="BG44" i="24"/>
  <c r="AU44" i="25" s="1"/>
  <c r="AB135" i="25"/>
  <c r="BG135" i="24"/>
  <c r="AU135" i="25" s="1"/>
  <c r="AB80" i="25"/>
  <c r="BG80" i="24"/>
  <c r="AU80" i="25" s="1"/>
  <c r="AB23" i="25"/>
  <c r="BG23" i="24"/>
  <c r="AU23" i="25" s="1"/>
  <c r="AB50" i="25"/>
  <c r="BG50" i="24"/>
  <c r="AU50" i="25" s="1"/>
  <c r="AB84" i="25"/>
  <c r="BG84" i="24"/>
  <c r="AU84" i="25" s="1"/>
  <c r="AB46" i="25"/>
  <c r="BG46" i="24"/>
  <c r="AU46" i="25" s="1"/>
  <c r="AB30" i="25"/>
  <c r="BG30" i="24"/>
  <c r="AU30" i="25" s="1"/>
  <c r="AB29" i="25"/>
  <c r="BG29" i="24"/>
  <c r="AU29" i="25" s="1"/>
  <c r="AB28" i="25"/>
  <c r="BG28" i="24"/>
  <c r="AU28" i="25" s="1"/>
  <c r="AE135" i="25"/>
  <c r="BJ135" i="24"/>
  <c r="AX135" i="25" s="1"/>
  <c r="AE79" i="25"/>
  <c r="BJ79" i="24"/>
  <c r="AX79" i="25" s="1"/>
  <c r="AE63" i="25"/>
  <c r="BJ63" i="24"/>
  <c r="AX63" i="25" s="1"/>
  <c r="AE50" i="25"/>
  <c r="BJ50" i="24"/>
  <c r="AX50" i="25" s="1"/>
  <c r="AE33" i="25"/>
  <c r="BJ33" i="24"/>
  <c r="AX33" i="25" s="1"/>
  <c r="AE46" i="25"/>
  <c r="BJ46" i="24"/>
  <c r="AX46" i="25" s="1"/>
  <c r="AE87" i="25"/>
  <c r="BJ87" i="24"/>
  <c r="AX87" i="25" s="1"/>
  <c r="AE55" i="25"/>
  <c r="BJ55" i="24"/>
  <c r="AX55" i="25" s="1"/>
  <c r="AE24" i="25"/>
  <c r="BJ24" i="24"/>
  <c r="AX24" i="25" s="1"/>
  <c r="AE90" i="25"/>
  <c r="BJ90" i="24"/>
  <c r="AX90" i="25" s="1"/>
  <c r="AE40" i="25"/>
  <c r="BJ40" i="24"/>
  <c r="AX40" i="25" s="1"/>
  <c r="AF132" i="25"/>
  <c r="BK132" i="24"/>
  <c r="AY132" i="25" s="1"/>
  <c r="AF10" i="25"/>
  <c r="BK10" i="24"/>
  <c r="AY10" i="25" s="1"/>
  <c r="AF28" i="25"/>
  <c r="BK28" i="24"/>
  <c r="AY28" i="25" s="1"/>
  <c r="AF11" i="25"/>
  <c r="BK11" i="24"/>
  <c r="AY11" i="25" s="1"/>
  <c r="AF24" i="25"/>
  <c r="BK24" i="24"/>
  <c r="AY24" i="25" s="1"/>
  <c r="AF20" i="25"/>
  <c r="BK20" i="24"/>
  <c r="AY20" i="25" s="1"/>
  <c r="AF100" i="25"/>
  <c r="BK100" i="24"/>
  <c r="AY100" i="25" s="1"/>
  <c r="AF52" i="25"/>
  <c r="BK52" i="24"/>
  <c r="AY52" i="25" s="1"/>
  <c r="AF115" i="25"/>
  <c r="BK115" i="24"/>
  <c r="AY115" i="25" s="1"/>
  <c r="AF54" i="25"/>
  <c r="BK54" i="24"/>
  <c r="AY54" i="25" s="1"/>
  <c r="AF53" i="25"/>
  <c r="BK53" i="24"/>
  <c r="AY53" i="25" s="1"/>
  <c r="AD44" i="25"/>
  <c r="BI44" i="24"/>
  <c r="AW44" i="25" s="1"/>
  <c r="AD121" i="25"/>
  <c r="BI121" i="24"/>
  <c r="AW121" i="25" s="1"/>
  <c r="AD105" i="25"/>
  <c r="BI105" i="24"/>
  <c r="AW105" i="25" s="1"/>
  <c r="AD70" i="25"/>
  <c r="BI70" i="24"/>
  <c r="AW70" i="25" s="1"/>
  <c r="AD5" i="25"/>
  <c r="BI5" i="24"/>
  <c r="AW5" i="25" s="1"/>
  <c r="AD18" i="25"/>
  <c r="BI18" i="24"/>
  <c r="AW18" i="25" s="1"/>
  <c r="AD82" i="25"/>
  <c r="BI82" i="24"/>
  <c r="AW82" i="25" s="1"/>
  <c r="AD9" i="25"/>
  <c r="BI9" i="24"/>
  <c r="AW9" i="25" s="1"/>
  <c r="AD108" i="25"/>
  <c r="BI108" i="24"/>
  <c r="AW108" i="25" s="1"/>
  <c r="AD95" i="25"/>
  <c r="BI95" i="24"/>
  <c r="AW95" i="25" s="1"/>
  <c r="AD79" i="25"/>
  <c r="BI79" i="24"/>
  <c r="AW79" i="25" s="1"/>
  <c r="AA110" i="25"/>
  <c r="BF110" i="24"/>
  <c r="AT110" i="25" s="1"/>
  <c r="AA70" i="25"/>
  <c r="BF70" i="24"/>
  <c r="AT70" i="25" s="1"/>
  <c r="AA75" i="25"/>
  <c r="BF75" i="24"/>
  <c r="AT75" i="25" s="1"/>
  <c r="AA122" i="25"/>
  <c r="BF122" i="24"/>
  <c r="AT122" i="25" s="1"/>
  <c r="AA111" i="25"/>
  <c r="BF111" i="24"/>
  <c r="AT111" i="25" s="1"/>
  <c r="Z99" i="25"/>
  <c r="BE99" i="24"/>
  <c r="AS99" i="25" s="1"/>
  <c r="Z34" i="25"/>
  <c r="BE34" i="24"/>
  <c r="AS34" i="25" s="1"/>
  <c r="Z93" i="25"/>
  <c r="BE93" i="24"/>
  <c r="AS93" i="25" s="1"/>
  <c r="AA85" i="25"/>
  <c r="BF85" i="24"/>
  <c r="AT85" i="25" s="1"/>
  <c r="Z120" i="25"/>
  <c r="BE120" i="24"/>
  <c r="AS120" i="25" s="1"/>
  <c r="AA32" i="25"/>
  <c r="BF32" i="24"/>
  <c r="AT32" i="25" s="1"/>
  <c r="Z35" i="25"/>
  <c r="BE35" i="24"/>
  <c r="AS35" i="25" s="1"/>
  <c r="AA86" i="25"/>
  <c r="BF86" i="24"/>
  <c r="AT86" i="25" s="1"/>
  <c r="Z14" i="25"/>
  <c r="BE14" i="24"/>
  <c r="AS14" i="25" s="1"/>
  <c r="AA125" i="25"/>
  <c r="BF125" i="24"/>
  <c r="AT125" i="25" s="1"/>
  <c r="AA24" i="25"/>
  <c r="BF24" i="24"/>
  <c r="AT24" i="25" s="1"/>
  <c r="AA83" i="25"/>
  <c r="BF83" i="24"/>
  <c r="AT83" i="25" s="1"/>
  <c r="Z135" i="25"/>
  <c r="BE135" i="24"/>
  <c r="AS135" i="25" s="1"/>
  <c r="V17" i="25"/>
  <c r="BA17" i="24"/>
  <c r="AO17" i="25" s="1"/>
  <c r="AB98" i="25"/>
  <c r="BG98" i="24"/>
  <c r="AU98" i="25" s="1"/>
  <c r="AF71" i="25"/>
  <c r="BK71" i="24"/>
  <c r="AY71" i="25" s="1"/>
  <c r="AA76" i="25"/>
  <c r="BF76" i="24"/>
  <c r="AT76" i="25" s="1"/>
  <c r="AJ60" i="25"/>
  <c r="BO60" i="24"/>
  <c r="BC60" i="25" s="1"/>
  <c r="AJ102" i="25"/>
  <c r="BO102" i="24"/>
  <c r="BC102" i="25" s="1"/>
  <c r="AJ121" i="25"/>
  <c r="BO121" i="24"/>
  <c r="BC121" i="25" s="1"/>
  <c r="AJ36" i="25"/>
  <c r="BO36" i="24"/>
  <c r="BC36" i="25" s="1"/>
  <c r="AJ18" i="25"/>
  <c r="BO18" i="24"/>
  <c r="BC18" i="25" s="1"/>
  <c r="AJ68" i="25"/>
  <c r="BO68" i="24"/>
  <c r="BC68" i="25" s="1"/>
  <c r="AJ133" i="25"/>
  <c r="BO133" i="24"/>
  <c r="BC133" i="25" s="1"/>
  <c r="AJ62" i="25"/>
  <c r="BO62" i="24"/>
  <c r="BC62" i="25" s="1"/>
  <c r="AJ13" i="25"/>
  <c r="BO13" i="24"/>
  <c r="BC13" i="25" s="1"/>
  <c r="AJ130" i="25"/>
  <c r="BO130" i="24"/>
  <c r="BC130" i="25" s="1"/>
  <c r="AJ117" i="25"/>
  <c r="BO117" i="24"/>
  <c r="BC117" i="25" s="1"/>
  <c r="V124" i="25"/>
  <c r="BA124" i="24"/>
  <c r="AO124" i="25" s="1"/>
  <c r="V38" i="25"/>
  <c r="BA38" i="24"/>
  <c r="AO38" i="25" s="1"/>
  <c r="V78" i="25"/>
  <c r="BA78" i="24"/>
  <c r="AO78" i="25" s="1"/>
  <c r="V59" i="25"/>
  <c r="BA59" i="24"/>
  <c r="AO59" i="25" s="1"/>
  <c r="V90" i="25"/>
  <c r="BA90" i="24"/>
  <c r="AO90" i="25" s="1"/>
  <c r="V66" i="25"/>
  <c r="BA66" i="24"/>
  <c r="AO66" i="25" s="1"/>
  <c r="V64" i="25"/>
  <c r="BA64" i="24"/>
  <c r="AO64" i="25" s="1"/>
  <c r="V25" i="25"/>
  <c r="BA25" i="24"/>
  <c r="AO25" i="25" s="1"/>
  <c r="V7" i="25"/>
  <c r="BA7" i="24"/>
  <c r="AO7" i="25" s="1"/>
  <c r="V127" i="25"/>
  <c r="BA127" i="24"/>
  <c r="AO127" i="25" s="1"/>
  <c r="V111" i="25"/>
  <c r="BA111" i="24"/>
  <c r="AO111" i="25" s="1"/>
  <c r="Y117" i="25"/>
  <c r="BD117" i="24"/>
  <c r="AR117" i="25" s="1"/>
  <c r="Y71" i="25"/>
  <c r="BD71" i="24"/>
  <c r="AR71" i="25" s="1"/>
  <c r="Y133" i="25"/>
  <c r="BD133" i="24"/>
  <c r="AR133" i="25" s="1"/>
  <c r="Y51" i="25"/>
  <c r="BD51" i="24"/>
  <c r="AR51" i="25" s="1"/>
  <c r="Y37" i="25"/>
  <c r="BD37" i="24"/>
  <c r="AR37" i="25" s="1"/>
  <c r="Y67" i="25"/>
  <c r="BD67" i="24"/>
  <c r="AR67" i="25" s="1"/>
  <c r="Y132" i="25"/>
  <c r="BD132" i="24"/>
  <c r="AR132" i="25" s="1"/>
  <c r="Y59" i="25"/>
  <c r="BD59" i="24"/>
  <c r="AR59" i="25" s="1"/>
  <c r="Y22" i="25"/>
  <c r="BD22" i="24"/>
  <c r="AR22" i="25" s="1"/>
  <c r="Y6" i="25"/>
  <c r="BD6" i="24"/>
  <c r="AR6" i="25" s="1"/>
  <c r="Y5" i="25"/>
  <c r="BD5" i="24"/>
  <c r="AR5" i="25" s="1"/>
  <c r="AB43" i="25"/>
  <c r="BG43" i="24"/>
  <c r="AU43" i="25" s="1"/>
  <c r="AB62" i="25"/>
  <c r="BG62" i="24"/>
  <c r="AU62" i="25" s="1"/>
  <c r="AB19" i="25"/>
  <c r="BG19" i="24"/>
  <c r="AU19" i="25" s="1"/>
  <c r="AB111" i="25"/>
  <c r="BG111" i="24"/>
  <c r="AU111" i="25" s="1"/>
  <c r="AB55" i="25"/>
  <c r="BG55" i="24"/>
  <c r="AU55" i="25" s="1"/>
  <c r="AB129" i="25"/>
  <c r="BG129" i="24"/>
  <c r="AU129" i="25" s="1"/>
  <c r="AB33" i="25"/>
  <c r="BG33" i="24"/>
  <c r="AU33" i="25" s="1"/>
  <c r="AB67" i="25"/>
  <c r="BG67" i="24"/>
  <c r="AU67" i="25" s="1"/>
  <c r="AB34" i="25"/>
  <c r="BG34" i="24"/>
  <c r="AU34" i="25" s="1"/>
  <c r="AB18" i="25"/>
  <c r="BG18" i="24"/>
  <c r="AU18" i="25" s="1"/>
  <c r="AB17" i="25"/>
  <c r="BG17" i="24"/>
  <c r="AU17" i="25" s="1"/>
  <c r="AB16" i="25"/>
  <c r="BG16" i="24"/>
  <c r="AU16" i="25" s="1"/>
  <c r="AE131" i="25"/>
  <c r="BJ131" i="24"/>
  <c r="AX131" i="25" s="1"/>
  <c r="AE35" i="25"/>
  <c r="BJ35" i="24"/>
  <c r="AX35" i="25" s="1"/>
  <c r="AE13" i="25"/>
  <c r="BJ13" i="24"/>
  <c r="AX13" i="25" s="1"/>
  <c r="AE17" i="25"/>
  <c r="BJ17" i="24"/>
  <c r="AX17" i="25" s="1"/>
  <c r="AE12" i="25"/>
  <c r="BJ12" i="24"/>
  <c r="AX12" i="25" s="1"/>
  <c r="AE23" i="25"/>
  <c r="BJ23" i="24"/>
  <c r="AX23" i="25" s="1"/>
  <c r="AE73" i="25"/>
  <c r="BJ73" i="24"/>
  <c r="AX73" i="25" s="1"/>
  <c r="AE39" i="25"/>
  <c r="BJ39" i="24"/>
  <c r="AX39" i="25" s="1"/>
  <c r="AE10" i="25"/>
  <c r="BJ10" i="24"/>
  <c r="AX10" i="25" s="1"/>
  <c r="AE78" i="25"/>
  <c r="BJ78" i="24"/>
  <c r="AX78" i="25" s="1"/>
  <c r="AE28" i="25"/>
  <c r="BJ28" i="24"/>
  <c r="AX28" i="25" s="1"/>
  <c r="AF128" i="25"/>
  <c r="BK128" i="24"/>
  <c r="AY128" i="25" s="1"/>
  <c r="AF108" i="25"/>
  <c r="BK108" i="24"/>
  <c r="AY108" i="25" s="1"/>
  <c r="AF121" i="25"/>
  <c r="BK121" i="24"/>
  <c r="AY121" i="25" s="1"/>
  <c r="AF122" i="25"/>
  <c r="BK122" i="24"/>
  <c r="AY122" i="25" s="1"/>
  <c r="AF135" i="25"/>
  <c r="BK135" i="24"/>
  <c r="AY135" i="25" s="1"/>
  <c r="AF134" i="25"/>
  <c r="BK134" i="24"/>
  <c r="AY134" i="25" s="1"/>
  <c r="AF86" i="25"/>
  <c r="BK86" i="24"/>
  <c r="AY86" i="25" s="1"/>
  <c r="AF37" i="25"/>
  <c r="BK37" i="24"/>
  <c r="AY37" i="25" s="1"/>
  <c r="AF103" i="25"/>
  <c r="BK103" i="24"/>
  <c r="AY103" i="25" s="1"/>
  <c r="AF42" i="25"/>
  <c r="BK42" i="24"/>
  <c r="AY42" i="25" s="1"/>
  <c r="AF41" i="25"/>
  <c r="BK41" i="24"/>
  <c r="AY41" i="25" s="1"/>
  <c r="AD41" i="25"/>
  <c r="BI41" i="24"/>
  <c r="AW41" i="25" s="1"/>
  <c r="AD77" i="25"/>
  <c r="BI77" i="24"/>
  <c r="AW77" i="25" s="1"/>
  <c r="AD68" i="25"/>
  <c r="BI68" i="24"/>
  <c r="AW68" i="25" s="1"/>
  <c r="AD42" i="25"/>
  <c r="BI42" i="24"/>
  <c r="AW42" i="25" s="1"/>
  <c r="AD4" i="25"/>
  <c r="BI4" i="24"/>
  <c r="AW4" i="25" s="1"/>
  <c r="AD135" i="25"/>
  <c r="BI135" i="24"/>
  <c r="AW135" i="25" s="1"/>
  <c r="AD65" i="25"/>
  <c r="BI65" i="24"/>
  <c r="AW65" i="25" s="1"/>
  <c r="AD136" i="25"/>
  <c r="BI136" i="24"/>
  <c r="AW136" i="25" s="1"/>
  <c r="AD96" i="25"/>
  <c r="BI96" i="24"/>
  <c r="AW96" i="25" s="1"/>
  <c r="AD83" i="25"/>
  <c r="BI83" i="24"/>
  <c r="AW83" i="25" s="1"/>
  <c r="AD67" i="25"/>
  <c r="BI67" i="24"/>
  <c r="AW67" i="25" s="1"/>
  <c r="AA45" i="25"/>
  <c r="BF45" i="24"/>
  <c r="AT45" i="25" s="1"/>
  <c r="AA73" i="25"/>
  <c r="BF73" i="24"/>
  <c r="AT73" i="25" s="1"/>
  <c r="AA63" i="25"/>
  <c r="BF63" i="24"/>
  <c r="AT63" i="25" s="1"/>
  <c r="AA88" i="25"/>
  <c r="BF88" i="24"/>
  <c r="AT88" i="25" s="1"/>
  <c r="AA96" i="25"/>
  <c r="BF96" i="24"/>
  <c r="AT96" i="25" s="1"/>
  <c r="AA118" i="25"/>
  <c r="BF118" i="24"/>
  <c r="AT118" i="25" s="1"/>
  <c r="Z57" i="25"/>
  <c r="BE57" i="24"/>
  <c r="AS57" i="25" s="1"/>
  <c r="Z37" i="25"/>
  <c r="BE37" i="24"/>
  <c r="AS37" i="25" s="1"/>
  <c r="Z40" i="25"/>
  <c r="BE40" i="24"/>
  <c r="AS40" i="25" s="1"/>
  <c r="AA99" i="25"/>
  <c r="BF99" i="24"/>
  <c r="AT99" i="25" s="1"/>
  <c r="Z105" i="25"/>
  <c r="BE105" i="24"/>
  <c r="AS105" i="25" s="1"/>
  <c r="AA128" i="25"/>
  <c r="BF128" i="24"/>
  <c r="AT128" i="25" s="1"/>
  <c r="Z69" i="25"/>
  <c r="BE69" i="24"/>
  <c r="AS69" i="25" s="1"/>
  <c r="AA26" i="25"/>
  <c r="BF26" i="24"/>
  <c r="AT26" i="25" s="1"/>
  <c r="Z5" i="25"/>
  <c r="BE5" i="24"/>
  <c r="AS5" i="25" s="1"/>
  <c r="AA102" i="25"/>
  <c r="BF102" i="24"/>
  <c r="AT102" i="25" s="1"/>
  <c r="AA79" i="25"/>
  <c r="BF79" i="24"/>
  <c r="AT79" i="25" s="1"/>
  <c r="AA14" i="25"/>
  <c r="BF14" i="24"/>
  <c r="AT14" i="25" s="1"/>
  <c r="AJ105" i="25"/>
  <c r="BO105" i="24"/>
  <c r="BC105" i="25" s="1"/>
  <c r="Y4" i="25"/>
  <c r="BD4" i="24"/>
  <c r="AR4" i="25" s="1"/>
  <c r="AF112" i="25"/>
  <c r="BK112" i="24"/>
  <c r="AY112" i="25" s="1"/>
  <c r="AB113" i="25"/>
  <c r="BG113" i="24"/>
  <c r="AU113" i="25" s="1"/>
  <c r="AJ126" i="25"/>
  <c r="BO126" i="24"/>
  <c r="BC126" i="25" s="1"/>
  <c r="AJ135" i="25"/>
  <c r="BO135" i="24"/>
  <c r="BC135" i="25" s="1"/>
  <c r="AJ101" i="25"/>
  <c r="BO101" i="24"/>
  <c r="BC101" i="25" s="1"/>
  <c r="AJ84" i="25"/>
  <c r="BO84" i="24"/>
  <c r="BC84" i="25" s="1"/>
  <c r="AJ56" i="25"/>
  <c r="BO56" i="24"/>
  <c r="BC56" i="25" s="1"/>
  <c r="AJ103" i="25"/>
  <c r="BO103" i="24"/>
  <c r="BC103" i="25" s="1"/>
  <c r="AJ27" i="25"/>
  <c r="BO27" i="24"/>
  <c r="BC27" i="25" s="1"/>
  <c r="AJ85" i="25"/>
  <c r="BO85" i="24"/>
  <c r="BC85" i="25" s="1"/>
  <c r="AJ71" i="25"/>
  <c r="BO71" i="24"/>
  <c r="BC71" i="25" s="1"/>
  <c r="AJ58" i="25"/>
  <c r="BO58" i="24"/>
  <c r="BC58" i="25" s="1"/>
  <c r="AJ45" i="25"/>
  <c r="BO45" i="24"/>
  <c r="BC45" i="25" s="1"/>
  <c r="V122" i="25"/>
  <c r="BA122" i="24"/>
  <c r="AO122" i="25" s="1"/>
  <c r="V96" i="25"/>
  <c r="BA96" i="24"/>
  <c r="AO96" i="25" s="1"/>
  <c r="V95" i="25"/>
  <c r="BA95" i="24"/>
  <c r="AO95" i="25" s="1"/>
  <c r="V72" i="25"/>
  <c r="BA72" i="24"/>
  <c r="AO72" i="25" s="1"/>
  <c r="V110" i="25"/>
  <c r="BA110" i="24"/>
  <c r="AO110" i="25" s="1"/>
  <c r="V88" i="25"/>
  <c r="BA88" i="24"/>
  <c r="AO88" i="25" s="1"/>
  <c r="V97" i="25"/>
  <c r="BA97" i="24"/>
  <c r="AO97" i="25" s="1"/>
  <c r="V81" i="25"/>
  <c r="BA81" i="24"/>
  <c r="AO81" i="25" s="1"/>
  <c r="V68" i="25"/>
  <c r="BA68" i="24"/>
  <c r="AO68" i="25" s="1"/>
  <c r="V55" i="25"/>
  <c r="BA55" i="24"/>
  <c r="AO55" i="25" s="1"/>
  <c r="V39" i="25"/>
  <c r="BA39" i="24"/>
  <c r="AO39" i="25" s="1"/>
  <c r="Y44" i="25"/>
  <c r="BD44" i="24"/>
  <c r="AR44" i="25" s="1"/>
  <c r="Y38" i="25"/>
  <c r="BD38" i="24"/>
  <c r="AR38" i="25" s="1"/>
  <c r="Y57" i="25"/>
  <c r="BD57" i="24"/>
  <c r="AR57" i="25" s="1"/>
  <c r="Y14" i="25"/>
  <c r="BD14" i="24"/>
  <c r="AR14" i="25" s="1"/>
  <c r="Y49" i="25"/>
  <c r="BD49" i="24"/>
  <c r="AR49" i="25" s="1"/>
  <c r="Y99" i="25"/>
  <c r="BD99" i="24"/>
  <c r="AR99" i="25" s="1"/>
  <c r="Y24" i="25"/>
  <c r="BD24" i="24"/>
  <c r="AR24" i="25" s="1"/>
  <c r="Y94" i="25"/>
  <c r="BD94" i="24"/>
  <c r="AR94" i="25" s="1"/>
  <c r="Y78" i="25"/>
  <c r="BD78" i="24"/>
  <c r="AR78" i="25" s="1"/>
  <c r="Y77" i="25"/>
  <c r="BD77" i="24"/>
  <c r="AR77" i="25" s="1"/>
  <c r="Y76" i="25"/>
  <c r="BD76" i="24"/>
  <c r="AR76" i="25" s="1"/>
  <c r="AB73" i="25"/>
  <c r="BG73" i="24"/>
  <c r="AU73" i="25" s="1"/>
  <c r="AB117" i="25"/>
  <c r="BG117" i="24"/>
  <c r="AU117" i="25" s="1"/>
  <c r="AB115" i="25"/>
  <c r="BG115" i="24"/>
  <c r="AU115" i="25" s="1"/>
  <c r="AB81" i="25"/>
  <c r="BG81" i="24"/>
  <c r="AU81" i="25" s="1"/>
  <c r="AB24" i="25"/>
  <c r="BG24" i="24"/>
  <c r="AU24" i="25" s="1"/>
  <c r="AB21" i="25"/>
  <c r="BG21" i="24"/>
  <c r="AU21" i="25" s="1"/>
  <c r="AB49" i="25"/>
  <c r="BG49" i="24"/>
  <c r="AU49" i="25" s="1"/>
  <c r="AB106" i="25"/>
  <c r="BG106" i="24"/>
  <c r="AU106" i="25" s="1"/>
  <c r="AB90" i="25"/>
  <c r="BG90" i="24"/>
  <c r="AU90" i="25" s="1"/>
  <c r="AB89" i="25"/>
  <c r="BG89" i="24"/>
  <c r="AU89" i="25" s="1"/>
  <c r="AB88" i="25"/>
  <c r="BG88" i="24"/>
  <c r="AU88" i="25" s="1"/>
  <c r="AE57" i="25"/>
  <c r="BJ57" i="24"/>
  <c r="AX57" i="25" s="1"/>
  <c r="AE37" i="25"/>
  <c r="BJ37" i="24"/>
  <c r="AX37" i="25" s="1"/>
  <c r="AE27" i="25"/>
  <c r="BJ27" i="24"/>
  <c r="AX27" i="25" s="1"/>
  <c r="AE84" i="25"/>
  <c r="BJ84" i="24"/>
  <c r="AX84" i="25" s="1"/>
  <c r="AE134" i="25"/>
  <c r="BJ134" i="24"/>
  <c r="AX134" i="25" s="1"/>
  <c r="AE26" i="25"/>
  <c r="BJ26" i="24"/>
  <c r="AX26" i="25" s="1"/>
  <c r="AE22" i="25"/>
  <c r="BJ22" i="24"/>
  <c r="AX22" i="25" s="1"/>
  <c r="AE121" i="25"/>
  <c r="BJ121" i="24"/>
  <c r="AX121" i="25" s="1"/>
  <c r="AE96" i="25"/>
  <c r="BJ96" i="24"/>
  <c r="AX96" i="25" s="1"/>
  <c r="AE62" i="25"/>
  <c r="BJ62" i="24"/>
  <c r="AX62" i="25" s="1"/>
  <c r="AE6" i="25"/>
  <c r="BJ6" i="24"/>
  <c r="AX6" i="25" s="1"/>
  <c r="AF39" i="25"/>
  <c r="BK39" i="24"/>
  <c r="AY39" i="25" s="1"/>
  <c r="AF124" i="25"/>
  <c r="BK124" i="24"/>
  <c r="AY124" i="25" s="1"/>
  <c r="AF104" i="25"/>
  <c r="BK104" i="24"/>
  <c r="AY104" i="25" s="1"/>
  <c r="AF50" i="25"/>
  <c r="BK50" i="24"/>
  <c r="AY50" i="25" s="1"/>
  <c r="AF136" i="25"/>
  <c r="BK136" i="24"/>
  <c r="AY136" i="25" s="1"/>
  <c r="AF133" i="25"/>
  <c r="BK133" i="24"/>
  <c r="AY133" i="25" s="1"/>
  <c r="AF45" i="25"/>
  <c r="BK45" i="24"/>
  <c r="AY45" i="25" s="1"/>
  <c r="AF129" i="25"/>
  <c r="BK129" i="24"/>
  <c r="AY129" i="25" s="1"/>
  <c r="AF63" i="25"/>
  <c r="BK63" i="24"/>
  <c r="AY63" i="25" s="1"/>
  <c r="AF31" i="25"/>
  <c r="BK31" i="24"/>
  <c r="AY31" i="25" s="1"/>
  <c r="AF113" i="25"/>
  <c r="BK113" i="24"/>
  <c r="AY113" i="25" s="1"/>
  <c r="AD92" i="25"/>
  <c r="BI92" i="24"/>
  <c r="AW92" i="25" s="1"/>
  <c r="AD122" i="25"/>
  <c r="BI122" i="24"/>
  <c r="AW122" i="25" s="1"/>
  <c r="AD74" i="25"/>
  <c r="BI74" i="24"/>
  <c r="AW74" i="25" s="1"/>
  <c r="AD98" i="25"/>
  <c r="BI98" i="24"/>
  <c r="AW98" i="25" s="1"/>
  <c r="AD6" i="25"/>
  <c r="BI6" i="24"/>
  <c r="AW6" i="25" s="1"/>
  <c r="AD109" i="25"/>
  <c r="BI109" i="24"/>
  <c r="AW109" i="25" s="1"/>
  <c r="AD30" i="25"/>
  <c r="BI30" i="24"/>
  <c r="AW30" i="25" s="1"/>
  <c r="AD99" i="25"/>
  <c r="BI99" i="24"/>
  <c r="AW99" i="25" s="1"/>
  <c r="AD64" i="25"/>
  <c r="BI64" i="24"/>
  <c r="AW64" i="25" s="1"/>
  <c r="AD24" i="25"/>
  <c r="BI24" i="24"/>
  <c r="AW24" i="25" s="1"/>
  <c r="AD11" i="25"/>
  <c r="BI11" i="24"/>
  <c r="AW11" i="25" s="1"/>
  <c r="AA129" i="25"/>
  <c r="BF129" i="24"/>
  <c r="AT129" i="25" s="1"/>
  <c r="AA101" i="25"/>
  <c r="BF101" i="24"/>
  <c r="AT101" i="25" s="1"/>
  <c r="AA64" i="25"/>
  <c r="BF64" i="24"/>
  <c r="AT64" i="25" s="1"/>
  <c r="AA91" i="25"/>
  <c r="BF91" i="24"/>
  <c r="AT91" i="25" s="1"/>
  <c r="AA117" i="25"/>
  <c r="BF117" i="24"/>
  <c r="AT117" i="25" s="1"/>
  <c r="Z88" i="25"/>
  <c r="BE88" i="24"/>
  <c r="AS88" i="25" s="1"/>
  <c r="Z25" i="25"/>
  <c r="BE25" i="24"/>
  <c r="AS25" i="25" s="1"/>
  <c r="AA84" i="25"/>
  <c r="BF84" i="24"/>
  <c r="AT84" i="25" s="1"/>
  <c r="Z7" i="25"/>
  <c r="BE7" i="24"/>
  <c r="AS7" i="25" s="1"/>
  <c r="AA113" i="25"/>
  <c r="BF113" i="24"/>
  <c r="AT113" i="25" s="1"/>
  <c r="AA15" i="25"/>
  <c r="BF15" i="24"/>
  <c r="AT15" i="25" s="1"/>
  <c r="Z82" i="25"/>
  <c r="BE82" i="24"/>
  <c r="AS82" i="25" s="1"/>
  <c r="AA116" i="25"/>
  <c r="BF116" i="24"/>
  <c r="AT116" i="25" s="1"/>
  <c r="Z52" i="25"/>
  <c r="BE52" i="24"/>
  <c r="AS52" i="25" s="1"/>
  <c r="Z26" i="25"/>
  <c r="BE26" i="24"/>
  <c r="AS26" i="25" s="1"/>
  <c r="Z121" i="25"/>
  <c r="BE121" i="24"/>
  <c r="AS121" i="25" s="1"/>
  <c r="AA115" i="25"/>
  <c r="BF115" i="24"/>
  <c r="AT115" i="25" s="1"/>
  <c r="Z23" i="25"/>
  <c r="BE23" i="24"/>
  <c r="AS23" i="25" s="1"/>
  <c r="AA42" i="25"/>
  <c r="BF42" i="24"/>
  <c r="AT42" i="25" s="1"/>
  <c r="AJ115" i="25"/>
  <c r="BO115" i="24"/>
  <c r="BC115" i="25" s="1"/>
  <c r="Y20" i="25"/>
  <c r="BD20" i="24"/>
  <c r="AR20" i="25" s="1"/>
  <c r="AE16" i="25"/>
  <c r="BJ16" i="24"/>
  <c r="AX16" i="25" s="1"/>
  <c r="AE94" i="25"/>
  <c r="BJ94" i="24"/>
  <c r="AX94" i="25" s="1"/>
  <c r="AJ41" i="25"/>
  <c r="BO41" i="24"/>
  <c r="BC41" i="25" s="1"/>
  <c r="AJ91" i="25"/>
  <c r="BO91" i="24"/>
  <c r="BC91" i="25" s="1"/>
  <c r="AJ55" i="25"/>
  <c r="BO55" i="24"/>
  <c r="BC55" i="25" s="1"/>
  <c r="AJ53" i="25"/>
  <c r="BO53" i="24"/>
  <c r="BC53" i="25" s="1"/>
  <c r="AJ40" i="25"/>
  <c r="BO40" i="24"/>
  <c r="BC40" i="25" s="1"/>
  <c r="AJ87" i="25"/>
  <c r="BO87" i="24"/>
  <c r="BC87" i="25" s="1"/>
  <c r="AJ7" i="25"/>
  <c r="BO7" i="24"/>
  <c r="BC7" i="25" s="1"/>
  <c r="AJ73" i="25"/>
  <c r="BO73" i="24"/>
  <c r="BC73" i="25" s="1"/>
  <c r="AJ59" i="25"/>
  <c r="BO59" i="24"/>
  <c r="BC59" i="25" s="1"/>
  <c r="AJ46" i="25"/>
  <c r="BO46" i="24"/>
  <c r="BC46" i="25" s="1"/>
  <c r="AJ33" i="25"/>
  <c r="BO33" i="24"/>
  <c r="BC33" i="25" s="1"/>
  <c r="V101" i="25"/>
  <c r="BA101" i="24"/>
  <c r="AO101" i="25" s="1"/>
  <c r="V76" i="25"/>
  <c r="BA76" i="24"/>
  <c r="AO76" i="25" s="1"/>
  <c r="V74" i="25"/>
  <c r="BA74" i="24"/>
  <c r="AO74" i="25" s="1"/>
  <c r="V52" i="25"/>
  <c r="BA52" i="24"/>
  <c r="AO52" i="25" s="1"/>
  <c r="V89" i="25"/>
  <c r="BA89" i="24"/>
  <c r="AO89" i="25" s="1"/>
  <c r="V26" i="25"/>
  <c r="BA26" i="24"/>
  <c r="AO26" i="25" s="1"/>
  <c r="V85" i="25"/>
  <c r="BA85" i="24"/>
  <c r="AO85" i="25" s="1"/>
  <c r="V69" i="25"/>
  <c r="BA69" i="24"/>
  <c r="AO69" i="25" s="1"/>
  <c r="V56" i="25"/>
  <c r="BA56" i="24"/>
  <c r="AO56" i="25" s="1"/>
  <c r="V43" i="25"/>
  <c r="BA43" i="24"/>
  <c r="AO43" i="25" s="1"/>
  <c r="V27" i="25"/>
  <c r="BA27" i="24"/>
  <c r="AO27" i="25" s="1"/>
  <c r="Y8" i="25"/>
  <c r="BD8" i="24"/>
  <c r="AR8" i="25" s="1"/>
  <c r="Y36" i="25"/>
  <c r="BD36" i="24"/>
  <c r="AR36" i="25" s="1"/>
  <c r="Y21" i="25"/>
  <c r="BD21" i="24"/>
  <c r="AR21" i="25" s="1"/>
  <c r="Y128" i="25"/>
  <c r="BD128" i="24"/>
  <c r="AR128" i="25" s="1"/>
  <c r="Y32" i="25"/>
  <c r="BD32" i="24"/>
  <c r="AR32" i="25" s="1"/>
  <c r="Y83" i="25"/>
  <c r="BD83" i="24"/>
  <c r="AR83" i="25" s="1"/>
  <c r="Y7" i="25"/>
  <c r="BD7" i="24"/>
  <c r="AR7" i="25" s="1"/>
  <c r="Y82" i="25"/>
  <c r="BD82" i="24"/>
  <c r="AR82" i="25" s="1"/>
  <c r="Y66" i="25"/>
  <c r="BD66" i="24"/>
  <c r="AR66" i="25" s="1"/>
  <c r="Y65" i="25"/>
  <c r="BD65" i="24"/>
  <c r="AR65" i="25" s="1"/>
  <c r="Y64" i="25"/>
  <c r="BD64" i="24"/>
  <c r="AR64" i="25" s="1"/>
  <c r="AB71" i="25"/>
  <c r="BG71" i="24"/>
  <c r="AU71" i="25" s="1"/>
  <c r="AB37" i="25"/>
  <c r="BG37" i="24"/>
  <c r="AU37" i="25" s="1"/>
  <c r="AB87" i="25"/>
  <c r="BG87" i="24"/>
  <c r="AU87" i="25" s="1"/>
  <c r="AB56" i="25"/>
  <c r="BG56" i="24"/>
  <c r="AU56" i="25" s="1"/>
  <c r="AB131" i="25"/>
  <c r="BG131" i="24"/>
  <c r="AU131" i="25" s="1"/>
  <c r="AB122" i="25"/>
  <c r="BG122" i="24"/>
  <c r="AU122" i="25" s="1"/>
  <c r="AB32" i="25"/>
  <c r="BG32" i="24"/>
  <c r="AU32" i="25" s="1"/>
  <c r="AB94" i="25"/>
  <c r="BG94" i="24"/>
  <c r="AU94" i="25" s="1"/>
  <c r="AB78" i="25"/>
  <c r="BG78" i="24"/>
  <c r="AU78" i="25" s="1"/>
  <c r="AB77" i="25"/>
  <c r="BG77" i="24"/>
  <c r="AU77" i="25" s="1"/>
  <c r="AB76" i="25"/>
  <c r="BG76" i="24"/>
  <c r="AU76" i="25" s="1"/>
  <c r="AE99" i="25"/>
  <c r="BJ99" i="24"/>
  <c r="AX99" i="25" s="1"/>
  <c r="AE129" i="25"/>
  <c r="BJ129" i="24"/>
  <c r="AX129" i="25" s="1"/>
  <c r="AE117" i="25"/>
  <c r="BJ117" i="24"/>
  <c r="AX117" i="25" s="1"/>
  <c r="AE51" i="25"/>
  <c r="BJ51" i="24"/>
  <c r="AX51" i="25" s="1"/>
  <c r="AE115" i="25"/>
  <c r="BJ115" i="24"/>
  <c r="AX115" i="25" s="1"/>
  <c r="AE126" i="25"/>
  <c r="BJ126" i="24"/>
  <c r="AX126" i="25" s="1"/>
  <c r="AE4" i="25"/>
  <c r="BJ4" i="24"/>
  <c r="AX4" i="25" s="1"/>
  <c r="AE109" i="25"/>
  <c r="BJ109" i="24"/>
  <c r="AX109" i="25" s="1"/>
  <c r="AE82" i="25"/>
  <c r="BJ82" i="24"/>
  <c r="AX82" i="25" s="1"/>
  <c r="AE48" i="25"/>
  <c r="BJ48" i="24"/>
  <c r="AX48" i="25" s="1"/>
  <c r="AE88" i="25"/>
  <c r="BJ88" i="24"/>
  <c r="AX88" i="25" s="1"/>
  <c r="AF35" i="25"/>
  <c r="BK35" i="24"/>
  <c r="AY35" i="25" s="1"/>
  <c r="AF73" i="25"/>
  <c r="BK73" i="24"/>
  <c r="AY73" i="25" s="1"/>
  <c r="AF40" i="25"/>
  <c r="BK40" i="24"/>
  <c r="AY40" i="25" s="1"/>
  <c r="AF13" i="25"/>
  <c r="BK13" i="24"/>
  <c r="AY13" i="25" s="1"/>
  <c r="AF117" i="25"/>
  <c r="BK117" i="24"/>
  <c r="AY117" i="25" s="1"/>
  <c r="AF111" i="25"/>
  <c r="BK111" i="24"/>
  <c r="AY111" i="25" s="1"/>
  <c r="AF27" i="25"/>
  <c r="BK27" i="24"/>
  <c r="AY27" i="25" s="1"/>
  <c r="AF114" i="25"/>
  <c r="BK114" i="24"/>
  <c r="AY114" i="25" s="1"/>
  <c r="AF48" i="25"/>
  <c r="BK48" i="24"/>
  <c r="AY48" i="25" s="1"/>
  <c r="AF19" i="25"/>
  <c r="BK19" i="24"/>
  <c r="AY19" i="25" s="1"/>
  <c r="AF101" i="25"/>
  <c r="BK101" i="24"/>
  <c r="AY101" i="25" s="1"/>
  <c r="AD53" i="25"/>
  <c r="BI53" i="24"/>
  <c r="AW53" i="25" s="1"/>
  <c r="AD129" i="25"/>
  <c r="BI129" i="24"/>
  <c r="AW129" i="25" s="1"/>
  <c r="AD26" i="25"/>
  <c r="BI26" i="24"/>
  <c r="AW26" i="25" s="1"/>
  <c r="AD56" i="25"/>
  <c r="BI56" i="24"/>
  <c r="AW56" i="25" s="1"/>
  <c r="AD113" i="25"/>
  <c r="BI113" i="24"/>
  <c r="AW113" i="25" s="1"/>
  <c r="AD90" i="25"/>
  <c r="BI90" i="24"/>
  <c r="AW90" i="25" s="1"/>
  <c r="AD13" i="25"/>
  <c r="BI13" i="24"/>
  <c r="AW13" i="25" s="1"/>
  <c r="AD81" i="25"/>
  <c r="BI81" i="24"/>
  <c r="AW81" i="25" s="1"/>
  <c r="AD52" i="25"/>
  <c r="BI52" i="24"/>
  <c r="AW52" i="25" s="1"/>
  <c r="AD12" i="25"/>
  <c r="BI12" i="24"/>
  <c r="AW12" i="25" s="1"/>
  <c r="AD127" i="25"/>
  <c r="BI127" i="24"/>
  <c r="AW127" i="25" s="1"/>
  <c r="AA127" i="25"/>
  <c r="BF127" i="24"/>
  <c r="AT127" i="25" s="1"/>
  <c r="AA39" i="25"/>
  <c r="BF39" i="24"/>
  <c r="AT39" i="25" s="1"/>
  <c r="AA36" i="25"/>
  <c r="BF36" i="24"/>
  <c r="AT36" i="25" s="1"/>
  <c r="AA93" i="25"/>
  <c r="BF93" i="24"/>
  <c r="AT93" i="25" s="1"/>
  <c r="AA98" i="25"/>
  <c r="BF98" i="24"/>
  <c r="AT98" i="25" s="1"/>
  <c r="Z53" i="25"/>
  <c r="BE53" i="24"/>
  <c r="AS53" i="25" s="1"/>
  <c r="Z84" i="25"/>
  <c r="BE84" i="24"/>
  <c r="AS84" i="25" s="1"/>
  <c r="Z41" i="25"/>
  <c r="BE41" i="24"/>
  <c r="AS41" i="25" s="1"/>
  <c r="AA10" i="25"/>
  <c r="BF10" i="24"/>
  <c r="AT10" i="25" s="1"/>
  <c r="Z63" i="25"/>
  <c r="BE63" i="24"/>
  <c r="AS63" i="25" s="1"/>
  <c r="AA124" i="25"/>
  <c r="BF124" i="24"/>
  <c r="AT124" i="25" s="1"/>
  <c r="Z10" i="25"/>
  <c r="BE10" i="24"/>
  <c r="AS10" i="25" s="1"/>
  <c r="Z16" i="25"/>
  <c r="BE16" i="24"/>
  <c r="AS16" i="25" s="1"/>
  <c r="Z45" i="25"/>
  <c r="BE45" i="24"/>
  <c r="AS45" i="25" s="1"/>
  <c r="Z46" i="25"/>
  <c r="BE46" i="24"/>
  <c r="AS46" i="25" s="1"/>
  <c r="AA19" i="25"/>
  <c r="BF19" i="24"/>
  <c r="AT19" i="25" s="1"/>
  <c r="Z70" i="25"/>
  <c r="BE70" i="24"/>
  <c r="AS70" i="25" s="1"/>
  <c r="AA120" i="25"/>
  <c r="BF120" i="24"/>
  <c r="AT120" i="25" s="1"/>
  <c r="Y115" i="25"/>
  <c r="BD115" i="24"/>
  <c r="AR115" i="25" s="1"/>
  <c r="AE49" i="25"/>
  <c r="BJ49" i="24"/>
  <c r="AX49" i="25" s="1"/>
  <c r="AJ110" i="25"/>
  <c r="BO110" i="24"/>
  <c r="BC110" i="25" s="1"/>
  <c r="AJ44" i="25"/>
  <c r="BO44" i="24"/>
  <c r="BC44" i="25" s="1"/>
  <c r="AJ5" i="25"/>
  <c r="BO5" i="24"/>
  <c r="BC5" i="25" s="1"/>
  <c r="AJ19" i="25"/>
  <c r="BO19" i="24"/>
  <c r="BC19" i="25" s="1"/>
  <c r="AJ20" i="25"/>
  <c r="BO20" i="24"/>
  <c r="BC20" i="25" s="1"/>
  <c r="AJ67" i="25"/>
  <c r="BO67" i="24"/>
  <c r="BC67" i="25" s="1"/>
  <c r="AJ132" i="25"/>
  <c r="BO132" i="24"/>
  <c r="BC132" i="25" s="1"/>
  <c r="AJ61" i="25"/>
  <c r="BO61" i="24"/>
  <c r="BC61" i="25" s="1"/>
  <c r="AJ47" i="25"/>
  <c r="BO47" i="24"/>
  <c r="BC47" i="25" s="1"/>
  <c r="AJ34" i="25"/>
  <c r="BO34" i="24"/>
  <c r="BC34" i="25" s="1"/>
  <c r="AJ21" i="25"/>
  <c r="BO21" i="24"/>
  <c r="BC21" i="25" s="1"/>
  <c r="V82" i="25"/>
  <c r="BA82" i="24"/>
  <c r="AO82" i="25" s="1"/>
  <c r="V54" i="25"/>
  <c r="BA54" i="24"/>
  <c r="AO54" i="25" s="1"/>
  <c r="V53" i="25"/>
  <c r="BA53" i="24"/>
  <c r="AO53" i="25" s="1"/>
  <c r="V30" i="25"/>
  <c r="BA30" i="24"/>
  <c r="AO30" i="25" s="1"/>
  <c r="V70" i="25"/>
  <c r="BA70" i="24"/>
  <c r="AO70" i="25" s="1"/>
  <c r="V107" i="25"/>
  <c r="BA107" i="24"/>
  <c r="AO107" i="25" s="1"/>
  <c r="V73" i="25"/>
  <c r="BA73" i="24"/>
  <c r="AO73" i="25" s="1"/>
  <c r="V57" i="25"/>
  <c r="BA57" i="24"/>
  <c r="AO57" i="25" s="1"/>
  <c r="V44" i="25"/>
  <c r="BA44" i="24"/>
  <c r="AO44" i="25" s="1"/>
  <c r="V31" i="25"/>
  <c r="BA31" i="24"/>
  <c r="AO31" i="25" s="1"/>
  <c r="V13" i="25"/>
  <c r="BA13" i="24"/>
  <c r="AO13" i="25" s="1"/>
  <c r="Y74" i="25"/>
  <c r="BD74" i="24"/>
  <c r="AR74" i="25" s="1"/>
  <c r="Y134" i="25"/>
  <c r="BD134" i="24"/>
  <c r="AR134" i="25" s="1"/>
  <c r="Y91" i="25"/>
  <c r="BD91" i="24"/>
  <c r="AR91" i="25" s="1"/>
  <c r="Y109" i="25"/>
  <c r="BD109" i="24"/>
  <c r="AR109" i="25" s="1"/>
  <c r="Y13" i="25"/>
  <c r="BD13" i="24"/>
  <c r="AR13" i="25" s="1"/>
  <c r="Y63" i="25"/>
  <c r="BD63" i="24"/>
  <c r="AR63" i="25" s="1"/>
  <c r="Y131" i="25"/>
  <c r="BD131" i="24"/>
  <c r="AR131" i="25" s="1"/>
  <c r="Y70" i="25"/>
  <c r="BD70" i="24"/>
  <c r="AR70" i="25" s="1"/>
  <c r="Y54" i="25"/>
  <c r="BD54" i="24"/>
  <c r="AR54" i="25" s="1"/>
  <c r="Y53" i="25"/>
  <c r="BD53" i="24"/>
  <c r="AR53" i="25" s="1"/>
  <c r="Y52" i="25"/>
  <c r="BD52" i="24"/>
  <c r="AR52" i="25" s="1"/>
  <c r="AB95" i="25"/>
  <c r="BG95" i="24"/>
  <c r="AU95" i="25" s="1"/>
  <c r="AB127" i="25"/>
  <c r="BG127" i="24"/>
  <c r="AU127" i="25" s="1"/>
  <c r="AB60" i="25"/>
  <c r="BG60" i="24"/>
  <c r="AU60" i="25" s="1"/>
  <c r="AB26" i="25"/>
  <c r="BG26" i="24"/>
  <c r="AU26" i="25" s="1"/>
  <c r="AB99" i="25"/>
  <c r="BG99" i="24"/>
  <c r="AU99" i="25" s="1"/>
  <c r="AB105" i="25"/>
  <c r="BG105" i="24"/>
  <c r="AU105" i="25" s="1"/>
  <c r="AB13" i="25"/>
  <c r="BG13" i="24"/>
  <c r="AU13" i="25" s="1"/>
  <c r="AB82" i="25"/>
  <c r="BG82" i="24"/>
  <c r="AU82" i="25" s="1"/>
  <c r="AB64" i="25"/>
  <c r="BG64" i="24"/>
  <c r="AU64" i="25" s="1"/>
  <c r="AE85" i="25"/>
  <c r="BJ85" i="24"/>
  <c r="AX85" i="25" s="1"/>
  <c r="AE71" i="25"/>
  <c r="BJ71" i="24"/>
  <c r="AX71" i="25" s="1"/>
  <c r="AE19" i="25"/>
  <c r="BJ19" i="24"/>
  <c r="AX19" i="25" s="1"/>
  <c r="AE98" i="25"/>
  <c r="BJ98" i="24"/>
  <c r="AX98" i="25" s="1"/>
  <c r="AE107" i="25"/>
  <c r="BJ107" i="24"/>
  <c r="AX107" i="25" s="1"/>
  <c r="AE125" i="25"/>
  <c r="BJ125" i="24"/>
  <c r="AX125" i="25" s="1"/>
  <c r="AE97" i="25"/>
  <c r="BJ97" i="24"/>
  <c r="AX97" i="25" s="1"/>
  <c r="AE68" i="25"/>
  <c r="BJ68" i="24"/>
  <c r="AX68" i="25" s="1"/>
  <c r="AE34" i="25"/>
  <c r="BJ34" i="24"/>
  <c r="AX34" i="25" s="1"/>
  <c r="AE76" i="25"/>
  <c r="BJ76" i="24"/>
  <c r="AX76" i="25" s="1"/>
  <c r="AF82" i="25"/>
  <c r="BK82" i="24"/>
  <c r="AY82" i="25" s="1"/>
  <c r="AF16" i="25"/>
  <c r="BK16" i="24"/>
  <c r="AY16" i="25" s="1"/>
  <c r="AF131" i="25"/>
  <c r="BK131" i="24"/>
  <c r="AY131" i="25" s="1"/>
  <c r="AF118" i="25"/>
  <c r="BK118" i="24"/>
  <c r="AY118" i="25" s="1"/>
  <c r="AF94" i="25"/>
  <c r="BK94" i="24"/>
  <c r="AY94" i="25" s="1"/>
  <c r="AF90" i="25"/>
  <c r="BK90" i="24"/>
  <c r="AY90" i="25" s="1"/>
  <c r="AF12" i="25"/>
  <c r="BK12" i="24"/>
  <c r="AY12" i="25" s="1"/>
  <c r="AF99" i="25"/>
  <c r="BK99" i="24"/>
  <c r="AY99" i="25" s="1"/>
  <c r="AF33" i="25"/>
  <c r="BK33" i="24"/>
  <c r="AY33" i="25" s="1"/>
  <c r="AF7" i="25"/>
  <c r="BK7" i="24"/>
  <c r="AY7" i="25" s="1"/>
  <c r="AF89" i="25"/>
  <c r="BK89" i="24"/>
  <c r="AY89" i="25" s="1"/>
  <c r="AD50" i="25"/>
  <c r="BI50" i="24"/>
  <c r="AW50" i="25" s="1"/>
  <c r="AD93" i="25"/>
  <c r="BI93" i="24"/>
  <c r="AW93" i="25" s="1"/>
  <c r="AD106" i="25"/>
  <c r="BI106" i="24"/>
  <c r="AW106" i="25" s="1"/>
  <c r="AD20" i="25"/>
  <c r="BI20" i="24"/>
  <c r="AW20" i="25" s="1"/>
  <c r="AD87" i="25"/>
  <c r="BI87" i="24"/>
  <c r="AW87" i="25" s="1"/>
  <c r="AD73" i="25"/>
  <c r="BI73" i="24"/>
  <c r="AW73" i="25" s="1"/>
  <c r="AD134" i="25"/>
  <c r="BI134" i="24"/>
  <c r="AW134" i="25" s="1"/>
  <c r="AD63" i="25"/>
  <c r="BI63" i="24"/>
  <c r="AW63" i="25" s="1"/>
  <c r="AD40" i="25"/>
  <c r="BI40" i="24"/>
  <c r="AW40" i="25" s="1"/>
  <c r="AD131" i="25"/>
  <c r="BI131" i="24"/>
  <c r="AW131" i="25" s="1"/>
  <c r="AD115" i="25"/>
  <c r="BI115" i="24"/>
  <c r="AW115" i="25" s="1"/>
  <c r="AA103" i="25"/>
  <c r="BF103" i="24"/>
  <c r="AT103" i="25" s="1"/>
  <c r="AA52" i="25"/>
  <c r="BF52" i="24"/>
  <c r="AT52" i="25" s="1"/>
  <c r="AA81" i="25"/>
  <c r="BF81" i="24"/>
  <c r="AT81" i="25" s="1"/>
  <c r="AA77" i="25"/>
  <c r="BF77" i="24"/>
  <c r="AT77" i="25" s="1"/>
  <c r="Z112" i="25"/>
  <c r="BE112" i="24"/>
  <c r="AS112" i="25" s="1"/>
  <c r="Z67" i="25"/>
  <c r="BE67" i="24"/>
  <c r="AS67" i="25" s="1"/>
  <c r="Z100" i="25"/>
  <c r="BE100" i="24"/>
  <c r="AS100" i="25" s="1"/>
  <c r="AA105" i="25"/>
  <c r="BF105" i="24"/>
  <c r="AT105" i="25" s="1"/>
  <c r="Z4" i="25"/>
  <c r="BE4" i="24"/>
  <c r="AS4" i="25" s="1"/>
  <c r="AA37" i="25"/>
  <c r="BF37" i="24"/>
  <c r="AT37" i="25" s="1"/>
  <c r="AA27" i="25"/>
  <c r="BF27" i="24"/>
  <c r="AT27" i="25" s="1"/>
  <c r="AA9" i="25"/>
  <c r="BF9" i="24"/>
  <c r="AT9" i="25" s="1"/>
  <c r="Z17" i="25"/>
  <c r="BE17" i="24"/>
  <c r="AS17" i="25" s="1"/>
  <c r="AA17" i="25"/>
  <c r="BF17" i="24"/>
  <c r="AT17" i="25" s="1"/>
  <c r="Z9" i="25"/>
  <c r="BE9" i="24"/>
  <c r="AS9" i="25" s="1"/>
  <c r="Z54" i="25"/>
  <c r="BE54" i="24"/>
  <c r="AS54" i="25" s="1"/>
  <c r="Z30" i="25"/>
  <c r="BE30" i="24"/>
  <c r="AS30" i="25" s="1"/>
  <c r="AJ17" i="25"/>
  <c r="BO17" i="24"/>
  <c r="BC17" i="25" s="1"/>
  <c r="AJ52" i="25"/>
  <c r="BO52" i="24"/>
  <c r="BC52" i="25" s="1"/>
  <c r="AJ118" i="25"/>
  <c r="BO118" i="24"/>
  <c r="BC118" i="25" s="1"/>
  <c r="V98" i="25"/>
  <c r="BA98" i="24"/>
  <c r="AO98" i="25" s="1"/>
  <c r="V42" i="25"/>
  <c r="BA42" i="24"/>
  <c r="AO42" i="25" s="1"/>
  <c r="V115" i="25"/>
  <c r="BA115" i="24"/>
  <c r="AO115" i="25" s="1"/>
  <c r="Y35" i="25"/>
  <c r="BD35" i="24"/>
  <c r="AR35" i="25" s="1"/>
  <c r="Y48" i="25"/>
  <c r="BD48" i="24"/>
  <c r="AR48" i="25" s="1"/>
  <c r="Y136" i="25"/>
  <c r="BD136" i="24"/>
  <c r="AR136" i="25" s="1"/>
  <c r="AB83" i="25"/>
  <c r="BG83" i="24"/>
  <c r="AU83" i="25" s="1"/>
  <c r="AB110" i="25"/>
  <c r="BG110" i="24"/>
  <c r="AU110" i="25" s="1"/>
  <c r="AB48" i="25"/>
  <c r="BG48" i="24"/>
  <c r="AU48" i="25" s="1"/>
  <c r="AB5" i="25"/>
  <c r="BG5" i="24"/>
  <c r="AU5" i="25" s="1"/>
  <c r="AE7" i="25"/>
  <c r="BJ7" i="24"/>
  <c r="AX7" i="25" s="1"/>
  <c r="AE122" i="25"/>
  <c r="BJ122" i="24"/>
  <c r="AX122" i="25" s="1"/>
  <c r="AE136" i="25"/>
  <c r="BJ136" i="24"/>
  <c r="AX136" i="25" s="1"/>
  <c r="AE59" i="25"/>
  <c r="BJ59" i="24"/>
  <c r="AX59" i="25" s="1"/>
  <c r="AE25" i="25"/>
  <c r="BJ25" i="24"/>
  <c r="AX25" i="25" s="1"/>
  <c r="AF96" i="25"/>
  <c r="BK96" i="24"/>
  <c r="AY96" i="25" s="1"/>
  <c r="AF61" i="25"/>
  <c r="BK61" i="24"/>
  <c r="AY61" i="25" s="1"/>
  <c r="AF120" i="25"/>
  <c r="BK120" i="24"/>
  <c r="AY120" i="25" s="1"/>
  <c r="AF30" i="25"/>
  <c r="BK30" i="24"/>
  <c r="AY30" i="25" s="1"/>
  <c r="AF29" i="25"/>
  <c r="BK29" i="24"/>
  <c r="AY29" i="25" s="1"/>
  <c r="AD22" i="25"/>
  <c r="BI22" i="24"/>
  <c r="AW22" i="25" s="1"/>
  <c r="AD17" i="25"/>
  <c r="BI17" i="24"/>
  <c r="AW17" i="25" s="1"/>
  <c r="AD46" i="25"/>
  <c r="BI46" i="24"/>
  <c r="AW46" i="25" s="1"/>
  <c r="AD124" i="25"/>
  <c r="BI124" i="24"/>
  <c r="AW124" i="25" s="1"/>
  <c r="AD55" i="25"/>
  <c r="BI55" i="24"/>
  <c r="AW55" i="25" s="1"/>
  <c r="AA47" i="25"/>
  <c r="BF47" i="24"/>
  <c r="AT47" i="25" s="1"/>
  <c r="AA56" i="25"/>
  <c r="BF56" i="24"/>
  <c r="AT56" i="25" s="1"/>
  <c r="AA66" i="25"/>
  <c r="BF66" i="24"/>
  <c r="AT66" i="25" s="1"/>
  <c r="AA8" i="25"/>
  <c r="BF8" i="24"/>
  <c r="AT8" i="25" s="1"/>
  <c r="AA55" i="25"/>
  <c r="BF55" i="24"/>
  <c r="AT55" i="25" s="1"/>
  <c r="AA133" i="25"/>
  <c r="BF133" i="24"/>
  <c r="AT133" i="25" s="1"/>
  <c r="Z15" i="25"/>
  <c r="BE15" i="24"/>
  <c r="AS15" i="25" s="1"/>
  <c r="AJ100" i="25"/>
  <c r="BO100" i="24"/>
  <c r="BC100" i="25" s="1"/>
  <c r="AJ86" i="25"/>
  <c r="BO86" i="24"/>
  <c r="BC86" i="25" s="1"/>
  <c r="AJ32" i="25"/>
  <c r="BO32" i="24"/>
  <c r="BC32" i="25" s="1"/>
  <c r="AJ26" i="25"/>
  <c r="BO26" i="24"/>
  <c r="BC26" i="25" s="1"/>
  <c r="AJ106" i="25"/>
  <c r="BO106" i="24"/>
  <c r="BC106" i="25" s="1"/>
  <c r="V83" i="25"/>
  <c r="BA83" i="24"/>
  <c r="AO83" i="25" s="1"/>
  <c r="V16" i="25"/>
  <c r="BA16" i="24"/>
  <c r="AO16" i="25" s="1"/>
  <c r="V23" i="25"/>
  <c r="BA23" i="24"/>
  <c r="AO23" i="25" s="1"/>
  <c r="V103" i="25"/>
  <c r="BA103" i="24"/>
  <c r="AO103" i="25" s="1"/>
  <c r="Y61" i="25"/>
  <c r="BD61" i="24"/>
  <c r="AR61" i="25" s="1"/>
  <c r="Y31" i="25"/>
  <c r="BD31" i="24"/>
  <c r="AR31" i="25" s="1"/>
  <c r="Y126" i="25"/>
  <c r="BD126" i="24"/>
  <c r="AR126" i="25" s="1"/>
  <c r="AB20" i="25"/>
  <c r="BG20" i="24"/>
  <c r="AU20" i="25" s="1"/>
  <c r="AB132" i="25"/>
  <c r="BG132" i="24"/>
  <c r="AU132" i="25" s="1"/>
  <c r="AB31" i="25"/>
  <c r="BG31" i="24"/>
  <c r="AU31" i="25" s="1"/>
  <c r="AB136" i="25"/>
  <c r="BG136" i="24"/>
  <c r="AU136" i="25" s="1"/>
  <c r="AE74" i="25"/>
  <c r="BJ74" i="24"/>
  <c r="AX74" i="25" s="1"/>
  <c r="AE110" i="25"/>
  <c r="BJ110" i="24"/>
  <c r="AX110" i="25" s="1"/>
  <c r="AE11" i="25"/>
  <c r="BJ11" i="24"/>
  <c r="AX11" i="25" s="1"/>
  <c r="AF51" i="25"/>
  <c r="BK51" i="24"/>
  <c r="AY51" i="25" s="1"/>
  <c r="AF106" i="25"/>
  <c r="BK106" i="24"/>
  <c r="AY106" i="25" s="1"/>
  <c r="AF123" i="25"/>
  <c r="BK123" i="24"/>
  <c r="AY123" i="25" s="1"/>
  <c r="AF17" i="25"/>
  <c r="BK17" i="24"/>
  <c r="AY17" i="25" s="1"/>
  <c r="AD104" i="25"/>
  <c r="BI104" i="24"/>
  <c r="AW104" i="25" s="1"/>
  <c r="AD86" i="25"/>
  <c r="BI86" i="24"/>
  <c r="AW86" i="25" s="1"/>
  <c r="AD112" i="25"/>
  <c r="BI112" i="24"/>
  <c r="AW112" i="25" s="1"/>
  <c r="AD43" i="25"/>
  <c r="BI43" i="24"/>
  <c r="AW43" i="25" s="1"/>
  <c r="AA62" i="25"/>
  <c r="BF62" i="24"/>
  <c r="AT62" i="25" s="1"/>
  <c r="AA49" i="25"/>
  <c r="BF49" i="24"/>
  <c r="AT49" i="25" s="1"/>
  <c r="Z114" i="25"/>
  <c r="BE114" i="24"/>
  <c r="AS114" i="25" s="1"/>
  <c r="AA7" i="25"/>
  <c r="BF7" i="24"/>
  <c r="AT7" i="25" s="1"/>
  <c r="Z122" i="25"/>
  <c r="BE122" i="24"/>
  <c r="AS122" i="25" s="1"/>
  <c r="Z49" i="25"/>
  <c r="BE49" i="24"/>
  <c r="AS49" i="25" s="1"/>
  <c r="Z77" i="25"/>
  <c r="BE77" i="24"/>
  <c r="AS77" i="25" s="1"/>
  <c r="AJ120" i="25"/>
  <c r="BO120" i="24"/>
  <c r="BC120" i="25" s="1"/>
  <c r="AJ16" i="25"/>
  <c r="BO16" i="24"/>
  <c r="BC16" i="25" s="1"/>
  <c r="AJ107" i="25"/>
  <c r="BO107" i="24"/>
  <c r="BC107" i="25" s="1"/>
  <c r="V62" i="25"/>
  <c r="BA62" i="24"/>
  <c r="AO62" i="25" s="1"/>
  <c r="V134" i="25"/>
  <c r="BA134" i="24"/>
  <c r="AO134" i="25" s="1"/>
  <c r="V133" i="25"/>
  <c r="BA133" i="24"/>
  <c r="AO133" i="25" s="1"/>
  <c r="V91" i="25"/>
  <c r="BA91" i="24"/>
  <c r="AO91" i="25" s="1"/>
  <c r="Y105" i="25"/>
  <c r="BD105" i="24"/>
  <c r="AR105" i="25" s="1"/>
  <c r="Y104" i="25"/>
  <c r="BD104" i="24"/>
  <c r="AR104" i="25" s="1"/>
  <c r="Y114" i="25"/>
  <c r="BD114" i="24"/>
  <c r="AR114" i="25" s="1"/>
  <c r="AB96" i="25"/>
  <c r="BG96" i="24"/>
  <c r="AU96" i="25" s="1"/>
  <c r="AB107" i="25"/>
  <c r="BG107" i="24"/>
  <c r="AU107" i="25" s="1"/>
  <c r="AB12" i="25"/>
  <c r="BG12" i="24"/>
  <c r="AU12" i="25" s="1"/>
  <c r="AB124" i="25"/>
  <c r="BG124" i="24"/>
  <c r="AU124" i="25" s="1"/>
  <c r="AE61" i="25"/>
  <c r="BJ61" i="24"/>
  <c r="AX61" i="25" s="1"/>
  <c r="AE86" i="25"/>
  <c r="BJ86" i="24"/>
  <c r="AX86" i="25" s="1"/>
  <c r="AE104" i="25"/>
  <c r="BJ104" i="24"/>
  <c r="AX104" i="25" s="1"/>
  <c r="AF59" i="25"/>
  <c r="BK59" i="24"/>
  <c r="AY59" i="25" s="1"/>
  <c r="AF69" i="25"/>
  <c r="BK69" i="24"/>
  <c r="AY69" i="25" s="1"/>
  <c r="AF67" i="25"/>
  <c r="BK67" i="24"/>
  <c r="AY67" i="25" s="1"/>
  <c r="AD128" i="25"/>
  <c r="BI128" i="24"/>
  <c r="AW128" i="25" s="1"/>
  <c r="AD89" i="25"/>
  <c r="BI89" i="24"/>
  <c r="AW89" i="25" s="1"/>
  <c r="AD100" i="25"/>
  <c r="BI100" i="24"/>
  <c r="AW100" i="25" s="1"/>
  <c r="AA33" i="25"/>
  <c r="BF33" i="24"/>
  <c r="AT33" i="25" s="1"/>
  <c r="Z19" i="25"/>
  <c r="BE19" i="24"/>
  <c r="AS19" i="25" s="1"/>
  <c r="AA44" i="25"/>
  <c r="BF44" i="24"/>
  <c r="AT44" i="25" s="1"/>
  <c r="AA112" i="25"/>
  <c r="BF112" i="24"/>
  <c r="AT112" i="25" s="1"/>
  <c r="Z31" i="25"/>
  <c r="BE31" i="24"/>
  <c r="AS31" i="25" s="1"/>
  <c r="AJ90" i="25"/>
  <c r="BO90" i="24"/>
  <c r="BC90" i="25" s="1"/>
  <c r="AJ92" i="25"/>
  <c r="BO92" i="24"/>
  <c r="BC92" i="25" s="1"/>
  <c r="AJ109" i="25"/>
  <c r="BO109" i="24"/>
  <c r="BC109" i="25" s="1"/>
  <c r="AJ69" i="25"/>
  <c r="BO69" i="24"/>
  <c r="BC69" i="25" s="1"/>
  <c r="V136" i="25"/>
  <c r="BA136" i="24"/>
  <c r="AO136" i="25" s="1"/>
  <c r="V46" i="25"/>
  <c r="BA46" i="24"/>
  <c r="AO46" i="25" s="1"/>
  <c r="V92" i="25"/>
  <c r="BA92" i="24"/>
  <c r="AO92" i="25" s="1"/>
  <c r="Y116" i="25"/>
  <c r="BD116" i="24"/>
  <c r="AR116" i="25" s="1"/>
  <c r="Y86" i="25"/>
  <c r="BD86" i="24"/>
  <c r="AR86" i="25" s="1"/>
  <c r="Y135" i="25"/>
  <c r="BD135" i="24"/>
  <c r="AR135" i="25" s="1"/>
  <c r="Y118" i="25"/>
  <c r="BD118" i="24"/>
  <c r="AR118" i="25" s="1"/>
  <c r="Y100" i="25"/>
  <c r="BD100" i="24"/>
  <c r="AR100" i="25" s="1"/>
  <c r="AB119" i="25"/>
  <c r="BG119" i="24"/>
  <c r="AU119" i="25" s="1"/>
  <c r="AB134" i="25"/>
  <c r="BG134" i="24"/>
  <c r="AU134" i="25" s="1"/>
  <c r="AB85" i="25"/>
  <c r="BG85" i="24"/>
  <c r="AU85" i="25" s="1"/>
  <c r="AB112" i="25"/>
  <c r="BG112" i="24"/>
  <c r="AU112" i="25" s="1"/>
  <c r="AE32" i="25"/>
  <c r="BJ32" i="24"/>
  <c r="AX32" i="25" s="1"/>
  <c r="AE65" i="25"/>
  <c r="BJ65" i="24"/>
  <c r="AX65" i="25" s="1"/>
  <c r="AE120" i="25"/>
  <c r="BJ120" i="24"/>
  <c r="AX120" i="25" s="1"/>
  <c r="AF88" i="25"/>
  <c r="BK88" i="24"/>
  <c r="AY88" i="25" s="1"/>
  <c r="AF119" i="25"/>
  <c r="BK119" i="24"/>
  <c r="AY119" i="25" s="1"/>
  <c r="AF46" i="25"/>
  <c r="BK46" i="24"/>
  <c r="AY46" i="25" s="1"/>
  <c r="AF23" i="25"/>
  <c r="BK23" i="24"/>
  <c r="AY23" i="25" s="1"/>
  <c r="AF55" i="25"/>
  <c r="BK55" i="24"/>
  <c r="AY55" i="25" s="1"/>
  <c r="AD8" i="25"/>
  <c r="BI8" i="24"/>
  <c r="AW8" i="25" s="1"/>
  <c r="AD21" i="25"/>
  <c r="BI21" i="24"/>
  <c r="AW21" i="25" s="1"/>
  <c r="AD32" i="25"/>
  <c r="BI32" i="24"/>
  <c r="AW32" i="25" s="1"/>
  <c r="AD133" i="25"/>
  <c r="BI133" i="24"/>
  <c r="AW133" i="25" s="1"/>
  <c r="AD48" i="25"/>
  <c r="BI48" i="24"/>
  <c r="AW48" i="25" s="1"/>
  <c r="AD19" i="25"/>
  <c r="BI19" i="24"/>
  <c r="AW19" i="25" s="1"/>
  <c r="AA12" i="25"/>
  <c r="BF12" i="24"/>
  <c r="AT12" i="25" s="1"/>
  <c r="AA107" i="25"/>
  <c r="BF107" i="24"/>
  <c r="AT107" i="25" s="1"/>
  <c r="Z60" i="25"/>
  <c r="BE60" i="24"/>
  <c r="AS60" i="25" s="1"/>
  <c r="AA23" i="25"/>
  <c r="BF23" i="24"/>
  <c r="AT23" i="25" s="1"/>
  <c r="Z132" i="25"/>
  <c r="BE132" i="24"/>
  <c r="AS132" i="25" s="1"/>
  <c r="Z115" i="25"/>
  <c r="BE115" i="24"/>
  <c r="AS115" i="25" s="1"/>
  <c r="AA46" i="25"/>
  <c r="BF46" i="24"/>
  <c r="AT46" i="25" s="1"/>
  <c r="AJ28" i="25"/>
  <c r="BO28" i="24"/>
  <c r="BC28" i="25" s="1"/>
  <c r="AJ122" i="25"/>
  <c r="BO122" i="24"/>
  <c r="BC122" i="25" s="1"/>
  <c r="AJ83" i="25"/>
  <c r="BO83" i="24"/>
  <c r="BC83" i="25" s="1"/>
  <c r="V22" i="25"/>
  <c r="BA22" i="24"/>
  <c r="AO22" i="25" s="1"/>
  <c r="V94" i="25"/>
  <c r="BA94" i="24"/>
  <c r="AO94" i="25" s="1"/>
  <c r="V109" i="25"/>
  <c r="BA109" i="24"/>
  <c r="AO109" i="25" s="1"/>
  <c r="V67" i="25"/>
  <c r="BA67" i="24"/>
  <c r="AO67" i="25" s="1"/>
  <c r="Y80" i="25"/>
  <c r="BD80" i="24"/>
  <c r="AR80" i="25" s="1"/>
  <c r="Y50" i="25"/>
  <c r="BD50" i="24"/>
  <c r="AR50" i="25" s="1"/>
  <c r="Y119" i="25"/>
  <c r="BD119" i="24"/>
  <c r="AR119" i="25" s="1"/>
  <c r="Y90" i="25"/>
  <c r="BD90" i="24"/>
  <c r="AR90" i="25" s="1"/>
  <c r="AB9" i="25"/>
  <c r="BG9" i="24"/>
  <c r="AU9" i="25" s="1"/>
  <c r="AB8" i="25"/>
  <c r="BG8" i="24"/>
  <c r="AU8" i="25" s="1"/>
  <c r="AB38" i="25"/>
  <c r="BG38" i="24"/>
  <c r="AU38" i="25" s="1"/>
  <c r="AB102" i="25"/>
  <c r="BG102" i="24"/>
  <c r="AU102" i="25" s="1"/>
  <c r="AB100" i="25"/>
  <c r="BG100" i="24"/>
  <c r="AU100" i="25" s="1"/>
  <c r="AE72" i="25"/>
  <c r="BJ72" i="24"/>
  <c r="AX72" i="25" s="1"/>
  <c r="AE14" i="25"/>
  <c r="BJ14" i="24"/>
  <c r="AX14" i="25" s="1"/>
  <c r="AE44" i="25"/>
  <c r="BJ44" i="24"/>
  <c r="AX44" i="25" s="1"/>
  <c r="AE77" i="25"/>
  <c r="BJ77" i="24"/>
  <c r="AX77" i="25" s="1"/>
  <c r="AF25" i="25"/>
  <c r="BK25" i="24"/>
  <c r="AY25" i="25" s="1"/>
  <c r="AF9" i="25"/>
  <c r="BK9" i="24"/>
  <c r="AY9" i="25" s="1"/>
  <c r="AF8" i="25"/>
  <c r="BK8" i="24"/>
  <c r="AY8" i="25" s="1"/>
  <c r="AF43" i="25"/>
  <c r="BK43" i="24"/>
  <c r="AY43" i="25" s="1"/>
  <c r="AD94" i="25"/>
  <c r="BI94" i="24"/>
  <c r="AW94" i="25" s="1"/>
  <c r="AD132" i="25"/>
  <c r="BI132" i="24"/>
  <c r="AW132" i="25" s="1"/>
  <c r="AD49" i="25"/>
  <c r="BI49" i="24"/>
  <c r="AW49" i="25" s="1"/>
  <c r="AD36" i="25"/>
  <c r="BI36" i="24"/>
  <c r="AW36" i="25" s="1"/>
  <c r="AA35" i="25"/>
  <c r="BF35" i="24"/>
  <c r="AT35" i="25" s="1"/>
  <c r="AA18" i="25"/>
  <c r="BF18" i="24"/>
  <c r="AT18" i="25" s="1"/>
  <c r="AA114" i="25"/>
  <c r="BF114" i="24"/>
  <c r="AT114" i="25" s="1"/>
  <c r="Z125" i="25"/>
  <c r="BE125" i="24"/>
  <c r="AS125" i="25" s="1"/>
  <c r="Z18" i="25"/>
  <c r="BE18" i="24"/>
  <c r="AS18" i="25" s="1"/>
  <c r="Z42" i="25"/>
  <c r="BE42" i="24"/>
  <c r="AS42" i="25" s="1"/>
  <c r="AB66" i="25"/>
  <c r="BG66" i="24"/>
  <c r="AU66" i="25" s="1"/>
  <c r="AJ89" i="25"/>
  <c r="BO89" i="24"/>
  <c r="BC89" i="25" s="1"/>
  <c r="AJ39" i="25"/>
  <c r="BO39" i="24"/>
  <c r="BC39" i="25" s="1"/>
  <c r="AJ124" i="25"/>
  <c r="BO124" i="24"/>
  <c r="BC124" i="25" s="1"/>
  <c r="AJ125" i="25"/>
  <c r="BO125" i="24"/>
  <c r="BC125" i="25" s="1"/>
  <c r="AJ111" i="25"/>
  <c r="BO111" i="24"/>
  <c r="BC111" i="25" s="1"/>
  <c r="AJ123" i="25"/>
  <c r="BO123" i="24"/>
  <c r="BC123" i="25" s="1"/>
  <c r="AJ51" i="25"/>
  <c r="BO51" i="24"/>
  <c r="BC51" i="25" s="1"/>
  <c r="AJ114" i="25"/>
  <c r="BO114" i="24"/>
  <c r="BC114" i="25" s="1"/>
  <c r="AJ49" i="25"/>
  <c r="BO49" i="24"/>
  <c r="BC49" i="25" s="1"/>
  <c r="AJ35" i="25"/>
  <c r="BO35" i="24"/>
  <c r="BC35" i="25" s="1"/>
  <c r="AJ22" i="25"/>
  <c r="BO22" i="24"/>
  <c r="BC22" i="25" s="1"/>
  <c r="AJ9" i="25"/>
  <c r="BO9" i="24"/>
  <c r="BC9" i="25" s="1"/>
  <c r="V60" i="25"/>
  <c r="BA60" i="24"/>
  <c r="AO60" i="25" s="1"/>
  <c r="V35" i="25"/>
  <c r="BA35" i="24"/>
  <c r="AO35" i="25" s="1"/>
  <c r="V34" i="25"/>
  <c r="BA34" i="24"/>
  <c r="AO34" i="25" s="1"/>
  <c r="V9" i="25"/>
  <c r="BA9" i="24"/>
  <c r="AO9" i="25" s="1"/>
  <c r="V48" i="25"/>
  <c r="BA48" i="24"/>
  <c r="AO48" i="25" s="1"/>
  <c r="V125" i="25"/>
  <c r="BA125" i="24"/>
  <c r="AO125" i="25" s="1"/>
  <c r="V61" i="25"/>
  <c r="BA61" i="24"/>
  <c r="AO61" i="25" s="1"/>
  <c r="V45" i="25"/>
  <c r="BA45" i="24"/>
  <c r="AO45" i="25" s="1"/>
  <c r="V32" i="25"/>
  <c r="BA32" i="24"/>
  <c r="AO32" i="25" s="1"/>
  <c r="V19" i="25"/>
  <c r="BA19" i="24"/>
  <c r="AO19" i="25" s="1"/>
  <c r="V15" i="25"/>
  <c r="BA15" i="24"/>
  <c r="AO15" i="25" s="1"/>
  <c r="Y108" i="25"/>
  <c r="BD108" i="24"/>
  <c r="AR108" i="25" s="1"/>
  <c r="Y98" i="25"/>
  <c r="BD98" i="24"/>
  <c r="AR98" i="25" s="1"/>
  <c r="Y19" i="25"/>
  <c r="BD19" i="24"/>
  <c r="AR19" i="25" s="1"/>
  <c r="Y92" i="25"/>
  <c r="BD92" i="24"/>
  <c r="AR92" i="25" s="1"/>
  <c r="Y120" i="25"/>
  <c r="BD120" i="24"/>
  <c r="AR120" i="25" s="1"/>
  <c r="Y47" i="25"/>
  <c r="BD47" i="24"/>
  <c r="AR47" i="25" s="1"/>
  <c r="Y111" i="25"/>
  <c r="BD111" i="24"/>
  <c r="AR111" i="25" s="1"/>
  <c r="Y58" i="25"/>
  <c r="BD58" i="24"/>
  <c r="AR58" i="25" s="1"/>
  <c r="Y42" i="25"/>
  <c r="BD42" i="24"/>
  <c r="AR42" i="25" s="1"/>
  <c r="Y41" i="25"/>
  <c r="BD41" i="24"/>
  <c r="AR41" i="25" s="1"/>
  <c r="M20" i="36" s="1"/>
  <c r="O20" i="36" s="1"/>
  <c r="Y40" i="25"/>
  <c r="BD40" i="24"/>
  <c r="AR40" i="25" s="1"/>
  <c r="AB11" i="25"/>
  <c r="BG11" i="24"/>
  <c r="AU11" i="25" s="1"/>
  <c r="AB97" i="25"/>
  <c r="BG97" i="24"/>
  <c r="AU97" i="25" s="1"/>
  <c r="AB35" i="25"/>
  <c r="BG35" i="24"/>
  <c r="AU35" i="25" s="1"/>
  <c r="AB133" i="25"/>
  <c r="BG133" i="24"/>
  <c r="AU133" i="25" s="1"/>
  <c r="AB75" i="25"/>
  <c r="BG75" i="24"/>
  <c r="AU75" i="25" s="1"/>
  <c r="AB86" i="25"/>
  <c r="BG86" i="24"/>
  <c r="AU86" i="25" s="1"/>
  <c r="AB120" i="25"/>
  <c r="BG120" i="24"/>
  <c r="AU120" i="25" s="1"/>
  <c r="AB70" i="25"/>
  <c r="BG70" i="24"/>
  <c r="AU70" i="25" s="1"/>
  <c r="AB54" i="25"/>
  <c r="BG54" i="24"/>
  <c r="AU54" i="25" s="1"/>
  <c r="AB53" i="25"/>
  <c r="BG53" i="24"/>
  <c r="AU53" i="25" s="1"/>
  <c r="AB52" i="25"/>
  <c r="BG52" i="24"/>
  <c r="AU52" i="25" s="1"/>
  <c r="AE41" i="25"/>
  <c r="BJ41" i="24"/>
  <c r="AX41" i="25" s="1"/>
  <c r="AE36" i="25"/>
  <c r="BJ36" i="24"/>
  <c r="AX36" i="25" s="1"/>
  <c r="AE21" i="25"/>
  <c r="BJ21" i="24"/>
  <c r="AX21" i="25" s="1"/>
  <c r="AE112" i="25"/>
  <c r="BJ112" i="24"/>
  <c r="AX112" i="25" s="1"/>
  <c r="AE75" i="25"/>
  <c r="BJ75" i="24"/>
  <c r="AX75" i="25" s="1"/>
  <c r="AE89" i="25"/>
  <c r="BJ89" i="24"/>
  <c r="AX89" i="25" s="1"/>
  <c r="AE113" i="25"/>
  <c r="BJ113" i="24"/>
  <c r="AX113" i="25" s="1"/>
  <c r="AE83" i="25"/>
  <c r="BJ83" i="24"/>
  <c r="AX83" i="25" s="1"/>
  <c r="AE53" i="25"/>
  <c r="BJ53" i="24"/>
  <c r="AX53" i="25" s="1"/>
  <c r="AE20" i="25"/>
  <c r="BJ20" i="24"/>
  <c r="AX20" i="25" s="1"/>
  <c r="AE64" i="25"/>
  <c r="BJ64" i="24"/>
  <c r="AX64" i="25" s="1"/>
  <c r="AF34" i="25"/>
  <c r="BK34" i="24"/>
  <c r="AY34" i="25" s="1"/>
  <c r="AF110" i="25"/>
  <c r="BK110" i="24"/>
  <c r="AY110" i="25" s="1"/>
  <c r="AF98" i="25"/>
  <c r="BK98" i="24"/>
  <c r="AY98" i="25" s="1"/>
  <c r="AF83" i="25"/>
  <c r="BK83" i="24"/>
  <c r="AY83" i="25" s="1"/>
  <c r="AF72" i="25"/>
  <c r="BK72" i="24"/>
  <c r="AY72" i="25" s="1"/>
  <c r="AF68" i="25"/>
  <c r="BK68" i="24"/>
  <c r="AY68" i="25" s="1"/>
  <c r="AF130" i="25"/>
  <c r="BK130" i="24"/>
  <c r="AY130" i="25" s="1"/>
  <c r="AF85" i="25"/>
  <c r="BK85" i="24"/>
  <c r="AY85" i="25" s="1"/>
  <c r="AF15" i="25"/>
  <c r="BK15" i="24"/>
  <c r="AY15" i="25" s="1"/>
  <c r="AF78" i="25"/>
  <c r="BK78" i="24"/>
  <c r="AY78" i="25" s="1"/>
  <c r="AF77" i="25"/>
  <c r="BK77" i="24"/>
  <c r="AY77" i="25" s="1"/>
  <c r="AD80" i="25"/>
  <c r="BI80" i="24"/>
  <c r="AW80" i="25" s="1"/>
  <c r="AD51" i="25"/>
  <c r="BI51" i="24"/>
  <c r="AW51" i="25" s="1"/>
  <c r="AD69" i="25"/>
  <c r="BI69" i="24"/>
  <c r="AW69" i="25" s="1"/>
  <c r="AD123" i="25"/>
  <c r="BI123" i="24"/>
  <c r="AW123" i="25" s="1"/>
  <c r="AD58" i="25"/>
  <c r="BI58" i="24"/>
  <c r="AW58" i="25" s="1"/>
  <c r="AD54" i="25"/>
  <c r="BI54" i="24"/>
  <c r="AW54" i="25" s="1"/>
  <c r="AD118" i="25"/>
  <c r="BI118" i="24"/>
  <c r="AW118" i="25" s="1"/>
  <c r="AD45" i="25"/>
  <c r="BI45" i="24"/>
  <c r="AW45" i="25" s="1"/>
  <c r="AD28" i="25"/>
  <c r="BI28" i="24"/>
  <c r="AW28" i="25" s="1"/>
  <c r="AD119" i="25"/>
  <c r="BI119" i="24"/>
  <c r="AW119" i="25" s="1"/>
  <c r="AD103" i="25"/>
  <c r="BI103" i="24"/>
  <c r="AW103" i="25" s="1"/>
  <c r="AA78" i="25"/>
  <c r="BF78" i="24"/>
  <c r="AT78" i="25" s="1"/>
  <c r="AA22" i="25"/>
  <c r="BF22" i="24"/>
  <c r="AT22" i="25" s="1"/>
  <c r="AA126" i="25"/>
  <c r="BF126" i="24"/>
  <c r="AT126" i="25" s="1"/>
  <c r="Z32" i="25"/>
  <c r="BE32" i="24"/>
  <c r="AS32" i="25" s="1"/>
  <c r="Z108" i="25"/>
  <c r="BE108" i="24"/>
  <c r="AS108" i="25" s="1"/>
  <c r="Z86" i="25"/>
  <c r="BE86" i="24"/>
  <c r="AS86" i="25" s="1"/>
  <c r="Z21" i="25"/>
  <c r="BE21" i="24"/>
  <c r="AS21" i="25" s="1"/>
  <c r="AA72" i="25"/>
  <c r="BF72" i="24"/>
  <c r="AT72" i="25" s="1"/>
  <c r="Z75" i="25"/>
  <c r="BE75" i="24"/>
  <c r="AS75" i="25" s="1"/>
  <c r="AA136" i="25"/>
  <c r="BF136" i="24"/>
  <c r="AT136" i="25" s="1"/>
  <c r="AA87" i="25"/>
  <c r="BF87" i="24"/>
  <c r="AT87" i="25" s="1"/>
  <c r="Z117" i="25"/>
  <c r="BE117" i="24"/>
  <c r="AS117" i="25" s="1"/>
  <c r="Z134" i="25"/>
  <c r="BE134" i="24"/>
  <c r="AS134" i="25" s="1"/>
  <c r="AJ136" i="25"/>
  <c r="BO136" i="24"/>
  <c r="BC136" i="25" s="1"/>
  <c r="AJ116" i="25"/>
  <c r="BO116" i="24"/>
  <c r="BC116" i="25" s="1"/>
  <c r="AJ131" i="25"/>
  <c r="BO131" i="24"/>
  <c r="BC131" i="25" s="1"/>
  <c r="V119" i="25"/>
  <c r="BA119" i="24"/>
  <c r="AO119" i="25" s="1"/>
  <c r="V126" i="25"/>
  <c r="BA126" i="24"/>
  <c r="AO126" i="25" s="1"/>
  <c r="V128" i="25"/>
  <c r="BA128" i="24"/>
  <c r="AO128" i="25" s="1"/>
  <c r="Y81" i="25"/>
  <c r="BD81" i="24"/>
  <c r="AR81" i="25" s="1"/>
  <c r="Y15" i="25"/>
  <c r="BD15" i="24"/>
  <c r="AR15" i="25" s="1"/>
  <c r="Y10" i="25"/>
  <c r="BD10" i="24"/>
  <c r="AR10" i="25" s="1"/>
  <c r="AB116" i="25"/>
  <c r="BG116" i="24"/>
  <c r="AU116" i="25" s="1"/>
  <c r="AB14" i="25"/>
  <c r="BG14" i="24"/>
  <c r="AU14" i="25" s="1"/>
  <c r="AB6" i="25"/>
  <c r="BG6" i="24"/>
  <c r="AU6" i="25" s="1"/>
  <c r="AE119" i="25"/>
  <c r="BJ119" i="24"/>
  <c r="AX119" i="25" s="1"/>
  <c r="AE124" i="25"/>
  <c r="BJ124" i="24"/>
  <c r="AX124" i="25" s="1"/>
  <c r="AE66" i="25"/>
  <c r="BJ66" i="24"/>
  <c r="AX66" i="25" s="1"/>
  <c r="AF102" i="25"/>
  <c r="BK102" i="24"/>
  <c r="AY102" i="25" s="1"/>
  <c r="AF91" i="25"/>
  <c r="BK91" i="24"/>
  <c r="AY91" i="25" s="1"/>
  <c r="AD39" i="25"/>
  <c r="BI39" i="24"/>
  <c r="AW39" i="25" s="1"/>
  <c r="AD120" i="25"/>
  <c r="BI120" i="24"/>
  <c r="AW120" i="25" s="1"/>
  <c r="AD71" i="25"/>
  <c r="BI71" i="24"/>
  <c r="AW71" i="25" s="1"/>
  <c r="Z101" i="25"/>
  <c r="BE101" i="24"/>
  <c r="AS101" i="25" s="1"/>
  <c r="AA100" i="25"/>
  <c r="BF100" i="24"/>
  <c r="AT100" i="25" s="1"/>
  <c r="Z133" i="25"/>
  <c r="BE133" i="24"/>
  <c r="AS133" i="25" s="1"/>
  <c r="AA121" i="25"/>
  <c r="BF121" i="24"/>
  <c r="AT121" i="25" s="1"/>
  <c r="V77" i="25"/>
  <c r="BA77" i="24"/>
  <c r="AO77" i="25" s="1"/>
  <c r="V50" i="25"/>
  <c r="BA50" i="24"/>
  <c r="AO50" i="25" s="1"/>
  <c r="V129" i="25"/>
  <c r="BA129" i="24"/>
  <c r="AO129" i="25" s="1"/>
  <c r="V87" i="25"/>
  <c r="BA87" i="24"/>
  <c r="AO87" i="25" s="1"/>
  <c r="Y110" i="25"/>
  <c r="BD110" i="24"/>
  <c r="AR110" i="25" s="1"/>
  <c r="Y127" i="25"/>
  <c r="BD127" i="24"/>
  <c r="AR127" i="25" s="1"/>
  <c r="Y96" i="25"/>
  <c r="BD96" i="24"/>
  <c r="AR96" i="25" s="1"/>
  <c r="Y125" i="25"/>
  <c r="BD125" i="24"/>
  <c r="AR125" i="25" s="1"/>
  <c r="AB45" i="25"/>
  <c r="BG45" i="24"/>
  <c r="AU45" i="25" s="1"/>
  <c r="AB59" i="25"/>
  <c r="BG59" i="24"/>
  <c r="AU59" i="25" s="1"/>
  <c r="AB93" i="25"/>
  <c r="BG93" i="24"/>
  <c r="AU93" i="25" s="1"/>
  <c r="AB10" i="25"/>
  <c r="BG10" i="24"/>
  <c r="AU10" i="25" s="1"/>
  <c r="AE103" i="25"/>
  <c r="BJ103" i="24"/>
  <c r="AX103" i="25" s="1"/>
  <c r="AE95" i="25"/>
  <c r="BJ95" i="24"/>
  <c r="AX95" i="25" s="1"/>
  <c r="AE106" i="25"/>
  <c r="BJ106" i="24"/>
  <c r="AX106" i="25" s="1"/>
  <c r="AE116" i="25"/>
  <c r="BJ116" i="24"/>
  <c r="AX116" i="25" s="1"/>
  <c r="AF36" i="25"/>
  <c r="BK36" i="24"/>
  <c r="AY36" i="25" s="1"/>
  <c r="AF80" i="25"/>
  <c r="BK80" i="24"/>
  <c r="AY80" i="25" s="1"/>
  <c r="AF56" i="25"/>
  <c r="BK56" i="24"/>
  <c r="AY56" i="25" s="1"/>
  <c r="AF18" i="25"/>
  <c r="BK18" i="24"/>
  <c r="AY18" i="25" s="1"/>
  <c r="AD15" i="25"/>
  <c r="BI15" i="24"/>
  <c r="AW15" i="25" s="1"/>
  <c r="AD114" i="25"/>
  <c r="BI114" i="24"/>
  <c r="AW114" i="25" s="1"/>
  <c r="AD29" i="25"/>
  <c r="BI29" i="24"/>
  <c r="AW29" i="25" s="1"/>
  <c r="AD72" i="25"/>
  <c r="BI72" i="24"/>
  <c r="AW72" i="25" s="1"/>
  <c r="AA109" i="25"/>
  <c r="BF109" i="24"/>
  <c r="AT109" i="25" s="1"/>
  <c r="AA31" i="25"/>
  <c r="BF31" i="24"/>
  <c r="AT31" i="25" s="1"/>
  <c r="Z118" i="25"/>
  <c r="BE118" i="24"/>
  <c r="AS118" i="25" s="1"/>
  <c r="Z110" i="25"/>
  <c r="BE110" i="24"/>
  <c r="AS110" i="25" s="1"/>
  <c r="AA74" i="25"/>
  <c r="BF74" i="24"/>
  <c r="AT74" i="25" s="1"/>
  <c r="AA16" i="25"/>
  <c r="BF16" i="24"/>
  <c r="AT16" i="25" s="1"/>
  <c r="AA108" i="25"/>
  <c r="BF108" i="24"/>
  <c r="AT108" i="25" s="1"/>
  <c r="AJ14" i="25"/>
  <c r="BO14" i="24"/>
  <c r="BC14" i="25" s="1"/>
  <c r="AJ112" i="25"/>
  <c r="BO112" i="24"/>
  <c r="BC112" i="25" s="1"/>
  <c r="AJ6" i="25"/>
  <c r="BO6" i="24"/>
  <c r="BC6" i="25" s="1"/>
  <c r="AJ81" i="25"/>
  <c r="BO81" i="24"/>
  <c r="BC81" i="25" s="1"/>
  <c r="V58" i="25"/>
  <c r="BA58" i="24"/>
  <c r="AO58" i="25" s="1"/>
  <c r="V65" i="25"/>
  <c r="BA65" i="24"/>
  <c r="AO65" i="25" s="1"/>
  <c r="V104" i="25"/>
  <c r="BA104" i="24"/>
  <c r="AO104" i="25" s="1"/>
  <c r="Y9" i="25"/>
  <c r="BD9" i="24"/>
  <c r="AR9" i="25" s="1"/>
  <c r="Y122" i="25"/>
  <c r="BD122" i="24"/>
  <c r="AR122" i="25" s="1"/>
  <c r="Y79" i="25"/>
  <c r="BD79" i="24"/>
  <c r="AR79" i="25" s="1"/>
  <c r="Y112" i="25"/>
  <c r="BD112" i="24"/>
  <c r="AR112" i="25" s="1"/>
  <c r="AB61" i="25"/>
  <c r="BG61" i="24"/>
  <c r="AU61" i="25" s="1"/>
  <c r="AB104" i="25"/>
  <c r="BG104" i="24"/>
  <c r="AU104" i="25" s="1"/>
  <c r="AB125" i="25"/>
  <c r="BG125" i="24"/>
  <c r="AU125" i="25" s="1"/>
  <c r="AE8" i="25"/>
  <c r="BJ8" i="24"/>
  <c r="AX8" i="25" s="1"/>
  <c r="AE91" i="25"/>
  <c r="BJ91" i="24"/>
  <c r="AX91" i="25" s="1"/>
  <c r="AE132" i="25"/>
  <c r="BJ132" i="24"/>
  <c r="AX132" i="25" s="1"/>
  <c r="AF97" i="25"/>
  <c r="BK97" i="24"/>
  <c r="AY97" i="25" s="1"/>
  <c r="AF57" i="25"/>
  <c r="BK57" i="24"/>
  <c r="AY57" i="25" s="1"/>
  <c r="AF38" i="25"/>
  <c r="BK38" i="24"/>
  <c r="AY38" i="25" s="1"/>
  <c r="AF5" i="25"/>
  <c r="BK5" i="24"/>
  <c r="AY5" i="25" s="1"/>
  <c r="AD62" i="25"/>
  <c r="BI62" i="24"/>
  <c r="AW62" i="25" s="1"/>
  <c r="AD85" i="25"/>
  <c r="BI85" i="24"/>
  <c r="AW85" i="25" s="1"/>
  <c r="AD47" i="25"/>
  <c r="BI47" i="24"/>
  <c r="AW47" i="25" s="1"/>
  <c r="AA106" i="25"/>
  <c r="BF106" i="24"/>
  <c r="AT106" i="25" s="1"/>
  <c r="AA95" i="25"/>
  <c r="BF95" i="24"/>
  <c r="AT95" i="25" s="1"/>
  <c r="Z11" i="25"/>
  <c r="BE11" i="24"/>
  <c r="AS11" i="25" s="1"/>
  <c r="Z29" i="25"/>
  <c r="BE29" i="24"/>
  <c r="AS29" i="25" s="1"/>
  <c r="AA94" i="25"/>
  <c r="BF94" i="24"/>
  <c r="AT94" i="25" s="1"/>
  <c r="AA82" i="25"/>
  <c r="BF82" i="24"/>
  <c r="AT82" i="25" s="1"/>
  <c r="AJ128" i="25"/>
  <c r="BO128" i="24"/>
  <c r="BC128" i="25" s="1"/>
  <c r="AJ24" i="25"/>
  <c r="BO24" i="24"/>
  <c r="BC24" i="25" s="1"/>
  <c r="AJ63" i="25"/>
  <c r="BO63" i="24"/>
  <c r="BC63" i="25" s="1"/>
  <c r="AJ82" i="25"/>
  <c r="BO82" i="24"/>
  <c r="BC82" i="25" s="1"/>
  <c r="V5" i="25"/>
  <c r="BA5" i="24"/>
  <c r="AO5" i="25" s="1"/>
  <c r="V8" i="25"/>
  <c r="BA8" i="24"/>
  <c r="AO8" i="25" s="1"/>
  <c r="V105" i="25"/>
  <c r="BA105" i="24"/>
  <c r="AO105" i="25" s="1"/>
  <c r="V63" i="25"/>
  <c r="BA63" i="24"/>
  <c r="AO63" i="25" s="1"/>
  <c r="Y129" i="25"/>
  <c r="BD129" i="24"/>
  <c r="AR129" i="25" s="1"/>
  <c r="Y60" i="25"/>
  <c r="BD60" i="24"/>
  <c r="AR60" i="25" s="1"/>
  <c r="Y101" i="25"/>
  <c r="BD101" i="24"/>
  <c r="AR101" i="25" s="1"/>
  <c r="AB36" i="25"/>
  <c r="BG36" i="24"/>
  <c r="AU36" i="25" s="1"/>
  <c r="AB57" i="25"/>
  <c r="BG57" i="24"/>
  <c r="AU57" i="25" s="1"/>
  <c r="AB114" i="25"/>
  <c r="BG114" i="24"/>
  <c r="AU114" i="25" s="1"/>
  <c r="AE118" i="25"/>
  <c r="BJ118" i="24"/>
  <c r="AX118" i="25" s="1"/>
  <c r="AE15" i="25"/>
  <c r="BJ15" i="24"/>
  <c r="AX15" i="25" s="1"/>
  <c r="AE30" i="25"/>
  <c r="BJ30" i="24"/>
  <c r="AX30" i="25" s="1"/>
  <c r="AF105" i="25"/>
  <c r="BK105" i="24"/>
  <c r="AY105" i="25" s="1"/>
  <c r="AF75" i="25"/>
  <c r="BK75" i="24"/>
  <c r="AY75" i="25" s="1"/>
  <c r="AD61" i="25"/>
  <c r="BI61" i="24"/>
  <c r="AW61" i="25" s="1"/>
  <c r="AD88" i="25"/>
  <c r="BI88" i="24"/>
  <c r="AW88" i="25" s="1"/>
  <c r="AA13" i="25"/>
  <c r="BF13" i="24"/>
  <c r="AT13" i="25" s="1"/>
  <c r="AA57" i="25"/>
  <c r="BF57" i="24"/>
  <c r="AT57" i="25" s="1"/>
  <c r="AA90" i="25"/>
  <c r="BF90" i="24"/>
  <c r="AT90" i="25" s="1"/>
  <c r="Z129" i="25"/>
  <c r="BE129" i="24"/>
  <c r="AS129" i="25" s="1"/>
  <c r="AJ48" i="25"/>
  <c r="BO48" i="24"/>
  <c r="BC48" i="25" s="1"/>
  <c r="AJ113" i="25"/>
  <c r="BO113" i="24"/>
  <c r="BC113" i="25" s="1"/>
  <c r="AJ43" i="25"/>
  <c r="BO43" i="24"/>
  <c r="BC43" i="25" s="1"/>
  <c r="AJ70" i="25"/>
  <c r="BO70" i="24"/>
  <c r="BC70" i="25" s="1"/>
  <c r="V118" i="25"/>
  <c r="BA118" i="24"/>
  <c r="AO118" i="25" s="1"/>
  <c r="V131" i="25"/>
  <c r="BA131" i="24"/>
  <c r="AO131" i="25" s="1"/>
  <c r="V93" i="25"/>
  <c r="BA93" i="24"/>
  <c r="AO93" i="25" s="1"/>
  <c r="V51" i="25"/>
  <c r="BA51" i="24"/>
  <c r="AO51" i="25" s="1"/>
  <c r="Y93" i="25"/>
  <c r="BD93" i="24"/>
  <c r="AR93" i="25" s="1"/>
  <c r="Y43" i="25"/>
  <c r="BD43" i="24"/>
  <c r="AR43" i="25" s="1"/>
  <c r="Y89" i="25"/>
  <c r="BD89" i="24"/>
  <c r="AR89" i="25" s="1"/>
  <c r="AB39" i="25"/>
  <c r="BG39" i="24"/>
  <c r="AU39" i="25" s="1"/>
  <c r="AB51" i="25"/>
  <c r="BG51" i="24"/>
  <c r="AU51" i="25" s="1"/>
  <c r="AB118" i="25"/>
  <c r="BG118" i="24"/>
  <c r="AU118" i="25" s="1"/>
  <c r="AE60" i="25"/>
  <c r="BJ60" i="24"/>
  <c r="AX60" i="25" s="1"/>
  <c r="AE114" i="25"/>
  <c r="BJ114" i="24"/>
  <c r="AX114" i="25" s="1"/>
  <c r="AE133" i="25"/>
  <c r="BJ133" i="24"/>
  <c r="AX133" i="25" s="1"/>
  <c r="AE18" i="25"/>
  <c r="BJ18" i="24"/>
  <c r="AX18" i="25" s="1"/>
  <c r="AF58" i="25"/>
  <c r="BK58" i="24"/>
  <c r="AY58" i="25" s="1"/>
  <c r="AF21" i="25"/>
  <c r="BK21" i="24"/>
  <c r="AY21" i="25" s="1"/>
  <c r="AF81" i="25"/>
  <c r="BK81" i="24"/>
  <c r="AY81" i="25" s="1"/>
  <c r="AD126" i="25"/>
  <c r="BI126" i="24"/>
  <c r="AW126" i="25" s="1"/>
  <c r="AD34" i="25"/>
  <c r="BI34" i="24"/>
  <c r="AW34" i="25" s="1"/>
  <c r="AD117" i="25"/>
  <c r="BI117" i="24"/>
  <c r="AW117" i="25" s="1"/>
  <c r="AD23" i="25"/>
  <c r="BI23" i="24"/>
  <c r="AW23" i="25" s="1"/>
  <c r="AA89" i="25"/>
  <c r="BF89" i="24"/>
  <c r="AT89" i="25" s="1"/>
  <c r="Z44" i="25"/>
  <c r="BE44" i="24"/>
  <c r="AS44" i="25" s="1"/>
  <c r="AA29" i="25"/>
  <c r="BF29" i="24"/>
  <c r="AT29" i="25" s="1"/>
  <c r="AA4" i="25"/>
  <c r="J22" i="36" s="1"/>
  <c r="L22" i="36" s="1"/>
  <c r="BF4" i="24"/>
  <c r="AT4" i="25" s="1"/>
  <c r="AA58" i="25"/>
  <c r="BF58" i="24"/>
  <c r="AT58" i="25" s="1"/>
  <c r="Z73" i="25"/>
  <c r="BE73" i="24"/>
  <c r="AS73" i="25" s="1"/>
  <c r="AA34" i="25"/>
  <c r="BF34" i="24"/>
  <c r="AT34" i="25" s="1"/>
  <c r="Z24" i="25"/>
  <c r="BE24" i="24"/>
  <c r="AS24" i="25" s="1"/>
  <c r="AB65" i="25"/>
  <c r="BG65" i="24"/>
  <c r="AU65" i="25" s="1"/>
  <c r="AJ66" i="25"/>
  <c r="BO66" i="24"/>
  <c r="BC66" i="25" s="1"/>
  <c r="AJ108" i="25"/>
  <c r="BO108" i="24"/>
  <c r="BC108" i="25" s="1"/>
  <c r="AJ75" i="25"/>
  <c r="BO75" i="24"/>
  <c r="BC75" i="25" s="1"/>
  <c r="AJ96" i="25"/>
  <c r="BO96" i="24"/>
  <c r="BC96" i="25" s="1"/>
  <c r="AJ80" i="25"/>
  <c r="BO80" i="24"/>
  <c r="BC80" i="25" s="1"/>
  <c r="AJ104" i="25"/>
  <c r="BO104" i="24"/>
  <c r="BC104" i="25" s="1"/>
  <c r="AJ31" i="25"/>
  <c r="BO31" i="24"/>
  <c r="BC31" i="25" s="1"/>
  <c r="AJ98" i="25"/>
  <c r="BO98" i="24"/>
  <c r="BC98" i="25" s="1"/>
  <c r="AJ37" i="25"/>
  <c r="BO37" i="24"/>
  <c r="BC37" i="25" s="1"/>
  <c r="AJ23" i="25"/>
  <c r="BO23" i="24"/>
  <c r="BC23" i="25" s="1"/>
  <c r="AJ10" i="25"/>
  <c r="BO10" i="24"/>
  <c r="BC10" i="25" s="1"/>
  <c r="V130" i="25"/>
  <c r="BA130" i="24"/>
  <c r="AO130" i="25" s="1"/>
  <c r="V40" i="25"/>
  <c r="BA40" i="24"/>
  <c r="AO40" i="25" s="1"/>
  <c r="V12" i="25"/>
  <c r="BA12" i="24"/>
  <c r="AO12" i="25" s="1"/>
  <c r="V10" i="25"/>
  <c r="BA10" i="24"/>
  <c r="AO10" i="25" s="1"/>
  <c r="V132" i="25"/>
  <c r="BA132" i="24"/>
  <c r="AO132" i="25" s="1"/>
  <c r="V28" i="25"/>
  <c r="BA28" i="24"/>
  <c r="AO28" i="25" s="1"/>
  <c r="V106" i="25"/>
  <c r="BA106" i="24"/>
  <c r="AO106" i="25" s="1"/>
  <c r="V49" i="25"/>
  <c r="BA49" i="24"/>
  <c r="AO49" i="25" s="1"/>
  <c r="V33" i="25"/>
  <c r="BA33" i="24"/>
  <c r="AO33" i="25" s="1"/>
  <c r="V20" i="25"/>
  <c r="BA20" i="24"/>
  <c r="AO20" i="25" s="1"/>
  <c r="V135" i="25"/>
  <c r="BA135" i="24"/>
  <c r="AO135" i="25" s="1"/>
  <c r="V14" i="25"/>
  <c r="BA14" i="24"/>
  <c r="AO14" i="25" s="1"/>
  <c r="Y72" i="25"/>
  <c r="BD72" i="24"/>
  <c r="AR72" i="25" s="1"/>
  <c r="Y62" i="25"/>
  <c r="BD62" i="24"/>
  <c r="AR62" i="25" s="1"/>
  <c r="Y123" i="25"/>
  <c r="BD123" i="24"/>
  <c r="AR123" i="25" s="1"/>
  <c r="Y73" i="25"/>
  <c r="BD73" i="24"/>
  <c r="AR73" i="25" s="1"/>
  <c r="Y103" i="25"/>
  <c r="BD103" i="24"/>
  <c r="AR103" i="25" s="1"/>
  <c r="Y27" i="25"/>
  <c r="BD27" i="24"/>
  <c r="AR27" i="25" s="1"/>
  <c r="Y95" i="25"/>
  <c r="BD95" i="24"/>
  <c r="AR95" i="25" s="1"/>
  <c r="Y46" i="25"/>
  <c r="BD46" i="24"/>
  <c r="AR46" i="25" s="1"/>
  <c r="Y30" i="25"/>
  <c r="BD30" i="24"/>
  <c r="AR30" i="25" s="1"/>
  <c r="Y29" i="25"/>
  <c r="BD29" i="24"/>
  <c r="AR29" i="25" s="1"/>
  <c r="Y28" i="25"/>
  <c r="BD28" i="24"/>
  <c r="AR28" i="25" s="1"/>
  <c r="AB92" i="25"/>
  <c r="BG92" i="24"/>
  <c r="AU92" i="25" s="1"/>
  <c r="AB72" i="25"/>
  <c r="BG72" i="24"/>
  <c r="AU72" i="25" s="1"/>
  <c r="AB7" i="25"/>
  <c r="BG7" i="24"/>
  <c r="AU7" i="25" s="1"/>
  <c r="AB108" i="25"/>
  <c r="BG108" i="24"/>
  <c r="AU108" i="25" s="1"/>
  <c r="AB47" i="25"/>
  <c r="BG47" i="24"/>
  <c r="AU47" i="25" s="1"/>
  <c r="AB69" i="25"/>
  <c r="BG69" i="24"/>
  <c r="AU69" i="25" s="1"/>
  <c r="AB103" i="25"/>
  <c r="BG103" i="24"/>
  <c r="AU103" i="25" s="1"/>
  <c r="AB58" i="25"/>
  <c r="BG58" i="24"/>
  <c r="AU58" i="25" s="1"/>
  <c r="AB42" i="25"/>
  <c r="BG42" i="24"/>
  <c r="AU42" i="25" s="1"/>
  <c r="AB41" i="25"/>
  <c r="BG41" i="24"/>
  <c r="AU41" i="25" s="1"/>
  <c r="AB40" i="25"/>
  <c r="BG40" i="24"/>
  <c r="AU40" i="25" s="1"/>
  <c r="AE9" i="25"/>
  <c r="BJ9" i="24"/>
  <c r="AX9" i="25" s="1"/>
  <c r="AE123" i="25"/>
  <c r="BJ123" i="24"/>
  <c r="AX123" i="25" s="1"/>
  <c r="AE105" i="25"/>
  <c r="BJ105" i="24"/>
  <c r="AX105" i="25" s="1"/>
  <c r="AE81" i="25"/>
  <c r="BJ81" i="24"/>
  <c r="AX81" i="25" s="1"/>
  <c r="AE56" i="25"/>
  <c r="BJ56" i="24"/>
  <c r="AX56" i="25" s="1"/>
  <c r="AE67" i="25"/>
  <c r="BJ67" i="24"/>
  <c r="AX67" i="25" s="1"/>
  <c r="AE101" i="25"/>
  <c r="BJ101" i="24"/>
  <c r="AX101" i="25" s="1"/>
  <c r="AE69" i="25"/>
  <c r="BJ69" i="24"/>
  <c r="AX69" i="25" s="1"/>
  <c r="AE38" i="25"/>
  <c r="BJ38" i="24"/>
  <c r="AX38" i="25" s="1"/>
  <c r="AE5" i="25"/>
  <c r="BJ5" i="24"/>
  <c r="AX5" i="25" s="1"/>
  <c r="AE52" i="25"/>
  <c r="BJ52" i="24"/>
  <c r="AX52" i="25" s="1"/>
  <c r="AF26" i="25"/>
  <c r="BK26" i="24"/>
  <c r="AY26" i="25" s="1"/>
  <c r="AF64" i="25"/>
  <c r="BK64" i="24"/>
  <c r="AY64" i="25" s="1"/>
  <c r="AF62" i="25"/>
  <c r="BK62" i="24"/>
  <c r="AY62" i="25" s="1"/>
  <c r="AF49" i="25"/>
  <c r="BK49" i="24"/>
  <c r="AY49" i="25" s="1"/>
  <c r="AF47" i="25"/>
  <c r="BK47" i="24"/>
  <c r="AY47" i="25" s="1"/>
  <c r="AF44" i="25"/>
  <c r="BK44" i="24"/>
  <c r="AY44" i="25" s="1"/>
  <c r="AF116" i="25"/>
  <c r="BK116" i="24"/>
  <c r="AY116" i="25" s="1"/>
  <c r="AF70" i="25"/>
  <c r="BK70" i="24"/>
  <c r="AY70" i="25" s="1"/>
  <c r="AF127" i="25"/>
  <c r="BK127" i="24"/>
  <c r="AY127" i="25" s="1"/>
  <c r="AF66" i="25"/>
  <c r="BK66" i="24"/>
  <c r="AY66" i="25" s="1"/>
  <c r="AF65" i="25"/>
  <c r="BK65" i="24"/>
  <c r="AY65" i="25" s="1"/>
  <c r="AD78" i="25"/>
  <c r="BI78" i="24"/>
  <c r="AW78" i="25" s="1"/>
  <c r="AD14" i="25"/>
  <c r="BI14" i="24"/>
  <c r="AW14" i="25" s="1"/>
  <c r="AD25" i="25"/>
  <c r="BI25" i="24"/>
  <c r="AW25" i="25" s="1"/>
  <c r="AD97" i="25"/>
  <c r="BI97" i="24"/>
  <c r="AW97" i="25" s="1"/>
  <c r="AD33" i="25"/>
  <c r="BI33" i="24"/>
  <c r="AW33" i="25" s="1"/>
  <c r="AD37" i="25"/>
  <c r="BI37" i="24"/>
  <c r="AW37" i="25" s="1"/>
  <c r="AD101" i="25"/>
  <c r="BI101" i="24"/>
  <c r="AW101" i="25" s="1"/>
  <c r="AD27" i="25"/>
  <c r="BI27" i="24"/>
  <c r="AW27" i="25" s="1"/>
  <c r="AD16" i="25"/>
  <c r="BI16" i="24"/>
  <c r="AW16" i="25" s="1"/>
  <c r="AD107" i="25"/>
  <c r="BI107" i="24"/>
  <c r="AW107" i="25" s="1"/>
  <c r="AD91" i="25"/>
  <c r="BI91" i="24"/>
  <c r="AW91" i="25" s="1"/>
  <c r="AA59" i="25"/>
  <c r="BF59" i="24"/>
  <c r="AT59" i="25" s="1"/>
  <c r="AA67" i="25"/>
  <c r="BF67" i="24"/>
  <c r="AT67" i="25" s="1"/>
  <c r="AA65" i="25"/>
  <c r="BF65" i="24"/>
  <c r="AT65" i="25" s="1"/>
  <c r="AA43" i="25"/>
  <c r="BF43" i="24"/>
  <c r="AT43" i="25" s="1"/>
  <c r="AA40" i="25"/>
  <c r="BF40" i="24"/>
  <c r="AT40" i="25" s="1"/>
  <c r="AA20" i="25"/>
  <c r="BF20" i="24"/>
  <c r="AT20" i="25" s="1"/>
  <c r="Z72" i="25"/>
  <c r="BE72" i="24"/>
  <c r="AS72" i="25" s="1"/>
  <c r="Z124" i="25"/>
  <c r="BE124" i="24"/>
  <c r="AS124" i="25" s="1"/>
  <c r="Z65" i="25"/>
  <c r="BE65" i="24"/>
  <c r="AS65" i="25" s="1"/>
  <c r="Z55" i="25"/>
  <c r="BE55" i="24"/>
  <c r="AS55" i="25" s="1"/>
  <c r="AA132" i="25"/>
  <c r="BF132" i="24"/>
  <c r="AT132" i="25" s="1"/>
  <c r="Z6" i="25"/>
  <c r="BE6" i="24"/>
  <c r="AS6" i="25" s="1"/>
  <c r="AA53" i="25"/>
  <c r="BF53" i="24"/>
  <c r="AT53" i="25" s="1"/>
  <c r="AA5" i="25"/>
  <c r="BF5" i="24"/>
  <c r="AT5" i="25" s="1"/>
  <c r="Z36" i="25"/>
  <c r="BE36" i="24"/>
  <c r="AS36" i="25" s="1"/>
  <c r="AA97" i="25"/>
  <c r="BF97" i="24"/>
  <c r="AT97" i="25" s="1"/>
  <c r="AA104" i="25"/>
  <c r="BF104" i="24"/>
  <c r="AT104" i="25" s="1"/>
  <c r="AA130" i="25"/>
  <c r="BF130" i="24"/>
  <c r="AT130" i="25" s="1"/>
  <c r="BV138" i="24"/>
  <c r="J20" i="36" l="1"/>
  <c r="L20" i="36" s="1"/>
  <c r="I21" i="23"/>
  <c r="K21" i="23" s="1"/>
  <c r="M23" i="36"/>
  <c r="O23" i="36" s="1"/>
  <c r="J23" i="36"/>
  <c r="L23" i="36" s="1"/>
  <c r="M27" i="36"/>
  <c r="O27" i="36" s="1"/>
  <c r="M31" i="36"/>
  <c r="O31" i="36" s="1"/>
  <c r="J21" i="36"/>
  <c r="L21" i="36" s="1"/>
  <c r="J31" i="36"/>
  <c r="L31" i="36" s="1"/>
  <c r="J27" i="36"/>
  <c r="L27" i="36" s="1"/>
  <c r="M21" i="36"/>
  <c r="O21" i="36" s="1"/>
  <c r="C33" i="23"/>
  <c r="M17" i="36"/>
  <c r="O18" i="36" s="1"/>
  <c r="J17" i="36"/>
  <c r="L18" i="36" s="1"/>
  <c r="M22" i="36"/>
  <c r="O22" i="36" s="1"/>
  <c r="M26" i="36"/>
  <c r="O26" i="36" s="1"/>
  <c r="J26" i="36"/>
  <c r="L26" i="36" s="1"/>
  <c r="M25" i="36"/>
  <c r="O25" i="36" s="1"/>
  <c r="J25" i="36"/>
  <c r="L25" i="36" s="1"/>
  <c r="F30" i="23"/>
  <c r="H30" i="23" s="1"/>
  <c r="F26" i="23"/>
  <c r="H26" i="23" s="1"/>
  <c r="I24" i="23"/>
  <c r="K24" i="23" s="1"/>
  <c r="F24" i="23"/>
  <c r="H24" i="23" s="1"/>
  <c r="I25" i="23"/>
  <c r="K25" i="23" s="1"/>
  <c r="I30" i="23"/>
  <c r="K30" i="23" s="1"/>
  <c r="I20" i="23"/>
  <c r="K20" i="23" s="1"/>
  <c r="I19" i="23"/>
  <c r="K19" i="23" s="1"/>
  <c r="F20" i="23"/>
  <c r="H20" i="23" s="1"/>
  <c r="F19" i="23"/>
  <c r="H19" i="23" s="1"/>
  <c r="I16" i="23"/>
  <c r="K16" i="23" s="1"/>
  <c r="F21" i="23"/>
  <c r="H21" i="23" s="1"/>
  <c r="F16" i="23"/>
  <c r="H16" i="23" s="1"/>
  <c r="F25" i="23"/>
  <c r="H25" i="23" s="1"/>
  <c r="I26" i="23"/>
  <c r="K26" i="23" s="1"/>
  <c r="I22" i="23"/>
  <c r="K22" i="23" s="1"/>
  <c r="F22" i="23"/>
  <c r="H22" i="23" s="1"/>
  <c r="K17" i="23" l="1"/>
  <c r="H17" i="23"/>
  <c r="L17" i="36"/>
  <c r="O17" i="36"/>
  <c r="J34" i="36"/>
  <c r="L34" i="36" s="1"/>
  <c r="M34" i="36"/>
  <c r="O34" i="36" s="1"/>
  <c r="I33" i="23"/>
  <c r="K33" i="23" s="1"/>
  <c r="F33" i="23"/>
  <c r="H33" i="23" s="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4" i="11"/>
  <c r="C48" i="15"/>
  <c r="C27" i="15"/>
  <c r="C25" i="15"/>
  <c r="B65" i="15"/>
  <c r="C14" i="15"/>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4" i="11"/>
  <c r="D6" i="11"/>
  <c r="D7" i="11"/>
  <c r="D8" i="11"/>
  <c r="D9" i="11"/>
  <c r="D12" i="11"/>
  <c r="D13" i="11"/>
  <c r="D14" i="11"/>
  <c r="D15" i="11"/>
  <c r="D16" i="11"/>
  <c r="D17" i="11"/>
  <c r="D19" i="11"/>
  <c r="D20" i="11"/>
  <c r="D22" i="11"/>
  <c r="D23" i="11"/>
  <c r="D24" i="11"/>
  <c r="D25" i="11"/>
  <c r="D26" i="11"/>
  <c r="D27" i="11"/>
  <c r="D30" i="11"/>
  <c r="D31" i="11"/>
  <c r="D32" i="11"/>
  <c r="D33" i="11"/>
  <c r="D35" i="11"/>
  <c r="D36" i="11"/>
  <c r="D37" i="11"/>
  <c r="D38" i="11"/>
  <c r="D39" i="11"/>
  <c r="D40" i="11"/>
  <c r="D41" i="11"/>
  <c r="D43" i="11"/>
  <c r="D44" i="11"/>
  <c r="D45" i="11"/>
  <c r="D46" i="11"/>
  <c r="D47" i="11"/>
  <c r="D48" i="11"/>
  <c r="D49" i="11"/>
  <c r="D50" i="11"/>
  <c r="D52" i="11"/>
  <c r="D53" i="11"/>
  <c r="D54" i="11"/>
  <c r="D56" i="11"/>
  <c r="D57" i="11"/>
  <c r="D58" i="11"/>
  <c r="D61" i="11"/>
  <c r="D63" i="11"/>
  <c r="D64" i="11"/>
  <c r="D65" i="11"/>
  <c r="D66" i="11"/>
  <c r="D67" i="11"/>
  <c r="D68" i="11"/>
  <c r="D69" i="11"/>
  <c r="D70" i="11"/>
  <c r="D71" i="11"/>
  <c r="D72" i="11"/>
  <c r="D73" i="11"/>
  <c r="D74" i="11"/>
  <c r="D76" i="11"/>
  <c r="D78" i="11"/>
  <c r="D79" i="11"/>
  <c r="D80" i="11"/>
  <c r="D82" i="11"/>
  <c r="D83" i="11"/>
  <c r="D84" i="11"/>
  <c r="D86" i="11"/>
  <c r="D87" i="11"/>
  <c r="D88" i="11"/>
  <c r="D90" i="11"/>
  <c r="D91" i="11"/>
  <c r="D92" i="11"/>
  <c r="D93" i="11"/>
  <c r="D94" i="11"/>
  <c r="D95" i="11"/>
  <c r="D96" i="11"/>
  <c r="D97" i="11"/>
  <c r="D98" i="11"/>
  <c r="D99" i="11"/>
  <c r="D100" i="11"/>
  <c r="D102" i="11"/>
  <c r="D103" i="11"/>
  <c r="D105" i="11"/>
  <c r="D106" i="11"/>
  <c r="D107" i="11"/>
  <c r="D108" i="11"/>
  <c r="D109" i="11"/>
  <c r="D111" i="11"/>
  <c r="D112" i="11"/>
  <c r="D114" i="11"/>
  <c r="D115" i="11"/>
  <c r="D116" i="11"/>
  <c r="D117" i="11"/>
  <c r="D119" i="11"/>
  <c r="D120" i="11"/>
  <c r="D122" i="11"/>
  <c r="D124" i="11"/>
  <c r="D125" i="11"/>
  <c r="D126" i="11"/>
  <c r="D128" i="11"/>
  <c r="D131" i="11"/>
  <c r="D132" i="11"/>
  <c r="D133" i="11"/>
  <c r="D135" i="11"/>
  <c r="D136" i="11"/>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4" i="9"/>
  <c r="P4" i="9" s="1"/>
  <c r="H138" i="11" l="1"/>
  <c r="C51" i="9"/>
  <c r="F51" i="9" s="1"/>
  <c r="F22" i="9" s="1"/>
  <c r="C50" i="9"/>
  <c r="F50" i="9" s="1"/>
  <c r="F21" i="9" s="1"/>
  <c r="C49" i="9"/>
  <c r="F49" i="9" s="1"/>
  <c r="F20" i="9" s="1"/>
  <c r="C48" i="9"/>
  <c r="C19" i="9" s="1"/>
  <c r="C47" i="9"/>
  <c r="F47" i="9" s="1"/>
  <c r="F18" i="9" s="1"/>
  <c r="H46" i="9"/>
  <c r="C46" i="9"/>
  <c r="F46" i="9" s="1"/>
  <c r="F17" i="9" s="1"/>
  <c r="C45" i="9"/>
  <c r="C16" i="9" s="1"/>
  <c r="H44" i="9"/>
  <c r="D44" i="9"/>
  <c r="D15" i="9" s="1"/>
  <c r="C44" i="9"/>
  <c r="C15" i="9" s="1"/>
  <c r="D43" i="9"/>
  <c r="D14" i="9" s="1"/>
  <c r="C43" i="9"/>
  <c r="H42" i="9"/>
  <c r="D42" i="9"/>
  <c r="D13" i="9" s="1"/>
  <c r="C42" i="9"/>
  <c r="D41" i="9"/>
  <c r="D12" i="9" s="1"/>
  <c r="C41" i="9"/>
  <c r="C12" i="9" s="1"/>
  <c r="H40" i="9"/>
  <c r="D40" i="9"/>
  <c r="C40" i="9"/>
  <c r="C11" i="9" s="1"/>
  <c r="D39" i="9"/>
  <c r="D10" i="9" s="1"/>
  <c r="C39" i="9"/>
  <c r="C10" i="9" s="1"/>
  <c r="H38" i="9"/>
  <c r="C38" i="9"/>
  <c r="C9" i="9" s="1"/>
  <c r="C37" i="9"/>
  <c r="F37" i="9" s="1"/>
  <c r="F8" i="9" s="1"/>
  <c r="C36" i="9"/>
  <c r="C7" i="9" s="1"/>
  <c r="H35" i="9"/>
  <c r="D35" i="9"/>
  <c r="D6" i="9" s="1"/>
  <c r="C35" i="9"/>
  <c r="C6" i="9" s="1"/>
  <c r="C34" i="9"/>
  <c r="C5" i="9" s="1"/>
  <c r="E23" i="9"/>
  <c r="D21" i="9"/>
  <c r="D20" i="9"/>
  <c r="D19" i="9"/>
  <c r="D18" i="9"/>
  <c r="D17" i="9"/>
  <c r="D16" i="9"/>
  <c r="D9" i="9"/>
  <c r="D8" i="9"/>
  <c r="D7" i="9"/>
  <c r="N10" i="9" l="1"/>
  <c r="N22" i="9"/>
  <c r="N34" i="9"/>
  <c r="N46" i="9"/>
  <c r="N58" i="9"/>
  <c r="N70" i="9"/>
  <c r="N82" i="9"/>
  <c r="N94" i="9"/>
  <c r="N106" i="9"/>
  <c r="N118" i="9"/>
  <c r="N130" i="9"/>
  <c r="N50" i="9"/>
  <c r="N110" i="9"/>
  <c r="N11" i="9"/>
  <c r="N23" i="9"/>
  <c r="N35" i="9"/>
  <c r="N47" i="9"/>
  <c r="N59" i="9"/>
  <c r="N71" i="9"/>
  <c r="N83" i="9"/>
  <c r="N95" i="9"/>
  <c r="N107" i="9"/>
  <c r="N119" i="9"/>
  <c r="N131" i="9"/>
  <c r="N26" i="9"/>
  <c r="N98" i="9"/>
  <c r="N12" i="9"/>
  <c r="N24" i="9"/>
  <c r="N36" i="9"/>
  <c r="N48" i="9"/>
  <c r="N60" i="9"/>
  <c r="N72" i="9"/>
  <c r="N84" i="9"/>
  <c r="N96" i="9"/>
  <c r="N108" i="9"/>
  <c r="N120" i="9"/>
  <c r="N132" i="9"/>
  <c r="N38" i="9"/>
  <c r="N86" i="9"/>
  <c r="N134" i="9"/>
  <c r="N13" i="9"/>
  <c r="N25" i="9"/>
  <c r="N37" i="9"/>
  <c r="N49" i="9"/>
  <c r="N61" i="9"/>
  <c r="N73" i="9"/>
  <c r="N85" i="9"/>
  <c r="N97" i="9"/>
  <c r="N109" i="9"/>
  <c r="N121" i="9"/>
  <c r="N133" i="9"/>
  <c r="N14" i="9"/>
  <c r="N74" i="9"/>
  <c r="N122" i="9"/>
  <c r="N62" i="9"/>
  <c r="N15" i="9"/>
  <c r="N27" i="9"/>
  <c r="N39" i="9"/>
  <c r="N51" i="9"/>
  <c r="N63" i="9"/>
  <c r="N75" i="9"/>
  <c r="N87" i="9"/>
  <c r="N99" i="9"/>
  <c r="N111" i="9"/>
  <c r="N123" i="9"/>
  <c r="N135" i="9"/>
  <c r="N28" i="9"/>
  <c r="N88" i="9"/>
  <c r="N124" i="9"/>
  <c r="N16" i="9"/>
  <c r="N40" i="9"/>
  <c r="N52" i="9"/>
  <c r="N64" i="9"/>
  <c r="N76" i="9"/>
  <c r="N100" i="9"/>
  <c r="N112" i="9"/>
  <c r="N136" i="9"/>
  <c r="N5" i="9"/>
  <c r="N17" i="9"/>
  <c r="N29" i="9"/>
  <c r="N41" i="9"/>
  <c r="N53" i="9"/>
  <c r="N65" i="9"/>
  <c r="N77" i="9"/>
  <c r="N89" i="9"/>
  <c r="N101" i="9"/>
  <c r="N113" i="9"/>
  <c r="N125" i="9"/>
  <c r="N4" i="9"/>
  <c r="N6" i="9"/>
  <c r="N18" i="9"/>
  <c r="N30" i="9"/>
  <c r="N42" i="9"/>
  <c r="N54" i="9"/>
  <c r="N66" i="9"/>
  <c r="N78" i="9"/>
  <c r="N90" i="9"/>
  <c r="N102" i="9"/>
  <c r="N114" i="9"/>
  <c r="N126" i="9"/>
  <c r="N69" i="9"/>
  <c r="N7" i="9"/>
  <c r="N19" i="9"/>
  <c r="N31" i="9"/>
  <c r="N43" i="9"/>
  <c r="N55" i="9"/>
  <c r="N67" i="9"/>
  <c r="N79" i="9"/>
  <c r="N91" i="9"/>
  <c r="N103" i="9"/>
  <c r="N115" i="9"/>
  <c r="N127" i="9"/>
  <c r="N33" i="9"/>
  <c r="N105" i="9"/>
  <c r="N8" i="9"/>
  <c r="N20" i="9"/>
  <c r="N32" i="9"/>
  <c r="N44" i="9"/>
  <c r="N56" i="9"/>
  <c r="N68" i="9"/>
  <c r="N80" i="9"/>
  <c r="N92" i="9"/>
  <c r="N104" i="9"/>
  <c r="N116" i="9"/>
  <c r="N128" i="9"/>
  <c r="N45" i="9"/>
  <c r="N9" i="9"/>
  <c r="N21" i="9"/>
  <c r="N57" i="9"/>
  <c r="N81" i="9"/>
  <c r="N93" i="9"/>
  <c r="N129" i="9"/>
  <c r="N117" i="9"/>
  <c r="C18" i="9"/>
  <c r="G18" i="9" s="1"/>
  <c r="F42" i="9"/>
  <c r="F13" i="9" s="1"/>
  <c r="F38" i="9"/>
  <c r="F9" i="9" s="1"/>
  <c r="G9" i="9" s="1"/>
  <c r="C21" i="9"/>
  <c r="G21" i="9" s="1"/>
  <c r="C22" i="9"/>
  <c r="G22" i="9" s="1"/>
  <c r="F43" i="9"/>
  <c r="F14" i="9" s="1"/>
  <c r="C17" i="9"/>
  <c r="G17" i="9" s="1"/>
  <c r="F39" i="9"/>
  <c r="F10" i="9" s="1"/>
  <c r="G10" i="9" s="1"/>
  <c r="F40" i="9"/>
  <c r="F11" i="9" s="1"/>
  <c r="F35" i="9"/>
  <c r="F45" i="9"/>
  <c r="F16" i="9" s="1"/>
  <c r="G16" i="9" s="1"/>
  <c r="G5" i="9"/>
  <c r="T12" i="9"/>
  <c r="T17" i="9"/>
  <c r="T24" i="9"/>
  <c r="T135" i="9"/>
  <c r="T111" i="9"/>
  <c r="T95" i="9"/>
  <c r="T83" i="9"/>
  <c r="T71" i="9"/>
  <c r="T63" i="9"/>
  <c r="T18" i="9"/>
  <c r="T45" i="9"/>
  <c r="T43" i="9"/>
  <c r="T35" i="9"/>
  <c r="T33" i="9"/>
  <c r="T29" i="9"/>
  <c r="T25" i="9"/>
  <c r="T5" i="9"/>
  <c r="T10" i="9"/>
  <c r="T49" i="9"/>
  <c r="T32" i="9"/>
  <c r="T131" i="9"/>
  <c r="T115" i="9"/>
  <c r="T91" i="9"/>
  <c r="T79" i="9"/>
  <c r="T67" i="9"/>
  <c r="T55" i="9"/>
  <c r="T136" i="9"/>
  <c r="T132" i="9"/>
  <c r="T128" i="9"/>
  <c r="T124" i="9"/>
  <c r="T120" i="9"/>
  <c r="T116" i="9"/>
  <c r="T112" i="9"/>
  <c r="T108" i="9"/>
  <c r="T104" i="9"/>
  <c r="T100" i="9"/>
  <c r="T96" i="9"/>
  <c r="T92" i="9"/>
  <c r="T88" i="9"/>
  <c r="T84" i="9"/>
  <c r="T80" i="9"/>
  <c r="T76" i="9"/>
  <c r="T72" i="9"/>
  <c r="T68" i="9"/>
  <c r="T64" i="9"/>
  <c r="T60" i="9"/>
  <c r="T56" i="9"/>
  <c r="T47" i="9"/>
  <c r="T41" i="9"/>
  <c r="T99" i="9"/>
  <c r="T13" i="9"/>
  <c r="T44" i="9"/>
  <c r="T4" i="9"/>
  <c r="T52" i="9"/>
  <c r="T39" i="9"/>
  <c r="T37" i="9"/>
  <c r="T22" i="9"/>
  <c r="T15" i="9"/>
  <c r="T28" i="9"/>
  <c r="T20" i="9"/>
  <c r="T8" i="9"/>
  <c r="T127" i="9"/>
  <c r="T119" i="9"/>
  <c r="T107" i="9"/>
  <c r="T103" i="9"/>
  <c r="T87" i="9"/>
  <c r="T75" i="9"/>
  <c r="T59" i="9"/>
  <c r="T6" i="9"/>
  <c r="T123" i="9"/>
  <c r="T51" i="9"/>
  <c r="T46" i="9"/>
  <c r="T42" i="9"/>
  <c r="T31" i="9"/>
  <c r="T27" i="9"/>
  <c r="T23" i="9"/>
  <c r="T11" i="9"/>
  <c r="T125" i="9"/>
  <c r="T105" i="9"/>
  <c r="T85" i="9"/>
  <c r="T69" i="9"/>
  <c r="T57" i="9"/>
  <c r="T134" i="9"/>
  <c r="T130" i="9"/>
  <c r="T126" i="9"/>
  <c r="T122" i="9"/>
  <c r="T118" i="9"/>
  <c r="T114" i="9"/>
  <c r="T110" i="9"/>
  <c r="T106" i="9"/>
  <c r="T102" i="9"/>
  <c r="T98" i="9"/>
  <c r="T94" i="9"/>
  <c r="T90" i="9"/>
  <c r="T86" i="9"/>
  <c r="T82" i="9"/>
  <c r="T78" i="9"/>
  <c r="T74" i="9"/>
  <c r="T70" i="9"/>
  <c r="T66" i="9"/>
  <c r="T62" i="9"/>
  <c r="T58" i="9"/>
  <c r="T54" i="9"/>
  <c r="T40" i="9"/>
  <c r="T36" i="9"/>
  <c r="T34" i="9"/>
  <c r="T16" i="9"/>
  <c r="T30" i="9"/>
  <c r="T26" i="9"/>
  <c r="T14" i="9"/>
  <c r="T133" i="9"/>
  <c r="T121" i="9"/>
  <c r="T109" i="9"/>
  <c r="T101" i="9"/>
  <c r="T89" i="9"/>
  <c r="T77" i="9"/>
  <c r="T65" i="9"/>
  <c r="T50" i="9"/>
  <c r="T19" i="9"/>
  <c r="T7" i="9"/>
  <c r="T48" i="9"/>
  <c r="T38" i="9"/>
  <c r="T21" i="9"/>
  <c r="T9" i="9"/>
  <c r="T129" i="9"/>
  <c r="T117" i="9"/>
  <c r="T113" i="9"/>
  <c r="T97" i="9"/>
  <c r="T93" i="9"/>
  <c r="T81" i="9"/>
  <c r="T73" i="9"/>
  <c r="T61" i="9"/>
  <c r="T53" i="9"/>
  <c r="C13" i="9"/>
  <c r="F34" i="9"/>
  <c r="F36" i="9"/>
  <c r="F7" i="9" s="1"/>
  <c r="D11" i="9"/>
  <c r="F48" i="9"/>
  <c r="F19" i="9" s="1"/>
  <c r="G19" i="9" s="1"/>
  <c r="C8" i="9"/>
  <c r="G8" i="9" s="1"/>
  <c r="C20" i="9"/>
  <c r="G20" i="9" s="1"/>
  <c r="F44" i="9"/>
  <c r="F15" i="9" s="1"/>
  <c r="G15" i="9" s="1"/>
  <c r="F41" i="9"/>
  <c r="F12" i="9" s="1"/>
  <c r="G12" i="9" s="1"/>
  <c r="C14" i="9"/>
  <c r="G11" i="9" l="1"/>
  <c r="I138" i="11"/>
  <c r="Q13" i="9"/>
  <c r="C13" i="11" s="1"/>
  <c r="Q25" i="9"/>
  <c r="C25" i="11" s="1"/>
  <c r="Q37" i="9"/>
  <c r="C37" i="11" s="1"/>
  <c r="Q49" i="9"/>
  <c r="C49" i="11" s="1"/>
  <c r="Q61" i="9"/>
  <c r="C61" i="11" s="1"/>
  <c r="Q73" i="9"/>
  <c r="C73" i="11" s="1"/>
  <c r="Q85" i="9"/>
  <c r="C85" i="11" s="1"/>
  <c r="Q97" i="9"/>
  <c r="C97" i="11" s="1"/>
  <c r="Q109" i="9"/>
  <c r="C109" i="11" s="1"/>
  <c r="Q121" i="9"/>
  <c r="C121" i="11" s="1"/>
  <c r="Q133" i="9"/>
  <c r="C133" i="11" s="1"/>
  <c r="Q17" i="9"/>
  <c r="C17" i="11" s="1"/>
  <c r="Q77" i="9"/>
  <c r="C77" i="11" s="1"/>
  <c r="Q4" i="9"/>
  <c r="C4" i="11" s="1"/>
  <c r="Q14" i="9"/>
  <c r="C14" i="11" s="1"/>
  <c r="Q26" i="9"/>
  <c r="C26" i="11" s="1"/>
  <c r="Q38" i="9"/>
  <c r="C38" i="11" s="1"/>
  <c r="Q50" i="9"/>
  <c r="C50" i="11" s="1"/>
  <c r="Q62" i="9"/>
  <c r="C62" i="11" s="1"/>
  <c r="Q74" i="9"/>
  <c r="C74" i="11" s="1"/>
  <c r="Q86" i="9"/>
  <c r="C86" i="11" s="1"/>
  <c r="Q98" i="9"/>
  <c r="C98" i="11" s="1"/>
  <c r="Q110" i="9"/>
  <c r="C110" i="11" s="1"/>
  <c r="Q122" i="9"/>
  <c r="C122" i="11" s="1"/>
  <c r="Q134" i="9"/>
  <c r="C134" i="11" s="1"/>
  <c r="Q41" i="9"/>
  <c r="C41" i="11" s="1"/>
  <c r="Q101" i="9"/>
  <c r="C101" i="11" s="1"/>
  <c r="Q15" i="9"/>
  <c r="C15" i="11" s="1"/>
  <c r="Q27" i="9"/>
  <c r="C27" i="11" s="1"/>
  <c r="Q39" i="9"/>
  <c r="C39" i="11" s="1"/>
  <c r="Q51" i="9"/>
  <c r="C51" i="11" s="1"/>
  <c r="Q63" i="9"/>
  <c r="C63" i="11" s="1"/>
  <c r="Q75" i="9"/>
  <c r="C75" i="11" s="1"/>
  <c r="Q87" i="9"/>
  <c r="C87" i="11" s="1"/>
  <c r="Q99" i="9"/>
  <c r="C99" i="11" s="1"/>
  <c r="Q111" i="9"/>
  <c r="C111" i="11" s="1"/>
  <c r="Q123" i="9"/>
  <c r="C123" i="11" s="1"/>
  <c r="Q135" i="9"/>
  <c r="C135" i="11" s="1"/>
  <c r="Q29" i="9"/>
  <c r="C29" i="11" s="1"/>
  <c r="Q89" i="9"/>
  <c r="C89" i="11" s="1"/>
  <c r="Q16" i="9"/>
  <c r="C16" i="11" s="1"/>
  <c r="Q28" i="9"/>
  <c r="C28" i="11" s="1"/>
  <c r="Q40" i="9"/>
  <c r="C40" i="11" s="1"/>
  <c r="Q52" i="9"/>
  <c r="C52" i="11" s="1"/>
  <c r="Q64" i="9"/>
  <c r="C64" i="11" s="1"/>
  <c r="Q76" i="9"/>
  <c r="C76" i="11" s="1"/>
  <c r="Q88" i="9"/>
  <c r="C88" i="11" s="1"/>
  <c r="Q100" i="9"/>
  <c r="C100" i="11" s="1"/>
  <c r="Q112" i="9"/>
  <c r="C112" i="11" s="1"/>
  <c r="Q124" i="9"/>
  <c r="C124" i="11" s="1"/>
  <c r="Q136" i="9"/>
  <c r="C136" i="11" s="1"/>
  <c r="Q65" i="9"/>
  <c r="C65" i="11" s="1"/>
  <c r="Q125" i="9"/>
  <c r="C125" i="11" s="1"/>
  <c r="Q5" i="9"/>
  <c r="C5" i="11" s="1"/>
  <c r="Q53" i="9"/>
  <c r="C53" i="11" s="1"/>
  <c r="Q113" i="9"/>
  <c r="C113" i="11" s="1"/>
  <c r="Q6" i="9"/>
  <c r="C6" i="11" s="1"/>
  <c r="Q18" i="9"/>
  <c r="C18" i="11" s="1"/>
  <c r="Q30" i="9"/>
  <c r="C30" i="11" s="1"/>
  <c r="Q42" i="9"/>
  <c r="C42" i="11" s="1"/>
  <c r="Q54" i="9"/>
  <c r="C54" i="11" s="1"/>
  <c r="Q66" i="9"/>
  <c r="C66" i="11" s="1"/>
  <c r="Q78" i="9"/>
  <c r="C78" i="11" s="1"/>
  <c r="Q90" i="9"/>
  <c r="C90" i="11" s="1"/>
  <c r="Q102" i="9"/>
  <c r="C102" i="11" s="1"/>
  <c r="Q114" i="9"/>
  <c r="C114" i="11" s="1"/>
  <c r="Q126" i="9"/>
  <c r="C126" i="11" s="1"/>
  <c r="Q91" i="9"/>
  <c r="C91" i="11" s="1"/>
  <c r="Q7" i="9"/>
  <c r="C7" i="11" s="1"/>
  <c r="Q19" i="9"/>
  <c r="C19" i="11" s="1"/>
  <c r="Q31" i="9"/>
  <c r="C31" i="11" s="1"/>
  <c r="Q43" i="9"/>
  <c r="C43" i="11" s="1"/>
  <c r="Q55" i="9"/>
  <c r="C55" i="11" s="1"/>
  <c r="Q67" i="9"/>
  <c r="C67" i="11" s="1"/>
  <c r="Q79" i="9"/>
  <c r="C79" i="11" s="1"/>
  <c r="Q103" i="9"/>
  <c r="C103" i="11" s="1"/>
  <c r="Q115" i="9"/>
  <c r="C115" i="11" s="1"/>
  <c r="Q127" i="9"/>
  <c r="C127" i="11" s="1"/>
  <c r="Q8" i="9"/>
  <c r="C8" i="11" s="1"/>
  <c r="Q20" i="9"/>
  <c r="C20" i="11" s="1"/>
  <c r="Q32" i="9"/>
  <c r="C32" i="11" s="1"/>
  <c r="Q44" i="9"/>
  <c r="C44" i="11" s="1"/>
  <c r="Q56" i="9"/>
  <c r="C56" i="11" s="1"/>
  <c r="Q68" i="9"/>
  <c r="C68" i="11" s="1"/>
  <c r="Q80" i="9"/>
  <c r="C80" i="11" s="1"/>
  <c r="Q92" i="9"/>
  <c r="C92" i="11" s="1"/>
  <c r="Q104" i="9"/>
  <c r="C104" i="11" s="1"/>
  <c r="Q116" i="9"/>
  <c r="C116" i="11" s="1"/>
  <c r="Q128" i="9"/>
  <c r="C128" i="11" s="1"/>
  <c r="Q9" i="9"/>
  <c r="C9" i="11" s="1"/>
  <c r="Q21" i="9"/>
  <c r="C21" i="11" s="1"/>
  <c r="Q33" i="9"/>
  <c r="C33" i="11" s="1"/>
  <c r="Q45" i="9"/>
  <c r="C45" i="11" s="1"/>
  <c r="Q57" i="9"/>
  <c r="C57" i="11" s="1"/>
  <c r="Q69" i="9"/>
  <c r="C69" i="11" s="1"/>
  <c r="Q81" i="9"/>
  <c r="C81" i="11" s="1"/>
  <c r="Q93" i="9"/>
  <c r="C93" i="11" s="1"/>
  <c r="Q105" i="9"/>
  <c r="C105" i="11" s="1"/>
  <c r="Q117" i="9"/>
  <c r="C117" i="11" s="1"/>
  <c r="Q129" i="9"/>
  <c r="C129" i="11" s="1"/>
  <c r="Q36" i="9"/>
  <c r="C36" i="11" s="1"/>
  <c r="Q96" i="9"/>
  <c r="C96" i="11" s="1"/>
  <c r="Q10" i="9"/>
  <c r="C10" i="11" s="1"/>
  <c r="Q22" i="9"/>
  <c r="C22" i="11" s="1"/>
  <c r="Q34" i="9"/>
  <c r="C34" i="11" s="1"/>
  <c r="Q46" i="9"/>
  <c r="C46" i="11" s="1"/>
  <c r="Q58" i="9"/>
  <c r="C58" i="11" s="1"/>
  <c r="Q70" i="9"/>
  <c r="C70" i="11" s="1"/>
  <c r="Q82" i="9"/>
  <c r="C82" i="11" s="1"/>
  <c r="Q94" i="9"/>
  <c r="C94" i="11" s="1"/>
  <c r="Q106" i="9"/>
  <c r="C106" i="11" s="1"/>
  <c r="Q118" i="9"/>
  <c r="C118" i="11" s="1"/>
  <c r="Q130" i="9"/>
  <c r="C130" i="11" s="1"/>
  <c r="Q24" i="9"/>
  <c r="C24" i="11" s="1"/>
  <c r="Q60" i="9"/>
  <c r="C60" i="11" s="1"/>
  <c r="Q132" i="9"/>
  <c r="C132" i="11" s="1"/>
  <c r="Q11" i="9"/>
  <c r="C11" i="11" s="1"/>
  <c r="Q23" i="9"/>
  <c r="C23" i="11" s="1"/>
  <c r="Q35" i="9"/>
  <c r="C35" i="11" s="1"/>
  <c r="Q47" i="9"/>
  <c r="C47" i="11" s="1"/>
  <c r="Q59" i="9"/>
  <c r="C59" i="11" s="1"/>
  <c r="Q71" i="9"/>
  <c r="C71" i="11" s="1"/>
  <c r="Q83" i="9"/>
  <c r="C83" i="11" s="1"/>
  <c r="Q95" i="9"/>
  <c r="C95" i="11" s="1"/>
  <c r="Q107" i="9"/>
  <c r="C107" i="11" s="1"/>
  <c r="Q119" i="9"/>
  <c r="C119" i="11" s="1"/>
  <c r="Q131" i="9"/>
  <c r="C131" i="11" s="1"/>
  <c r="Q12" i="9"/>
  <c r="C12" i="11" s="1"/>
  <c r="Q48" i="9"/>
  <c r="C48" i="11" s="1"/>
  <c r="Q72" i="9"/>
  <c r="C72" i="11" s="1"/>
  <c r="Q84" i="9"/>
  <c r="C84" i="11" s="1"/>
  <c r="Q108" i="9"/>
  <c r="C108" i="11" s="1"/>
  <c r="Q120" i="9"/>
  <c r="C120" i="11" s="1"/>
  <c r="G14" i="9"/>
  <c r="G13" i="9"/>
  <c r="T138" i="9"/>
  <c r="D23" i="9"/>
  <c r="U45" i="9"/>
  <c r="V45" i="9" s="1"/>
  <c r="U43" i="9"/>
  <c r="V43" i="9" s="1"/>
  <c r="U35" i="9"/>
  <c r="V35" i="9" s="1"/>
  <c r="U33" i="9"/>
  <c r="V33" i="9" s="1"/>
  <c r="U29" i="9"/>
  <c r="V29" i="9" s="1"/>
  <c r="U25" i="9"/>
  <c r="V25" i="9" s="1"/>
  <c r="U17" i="9"/>
  <c r="V17" i="9" s="1"/>
  <c r="U5" i="9"/>
  <c r="V5" i="9" s="1"/>
  <c r="U10" i="9"/>
  <c r="V10" i="9" s="1"/>
  <c r="U51" i="9"/>
  <c r="V51" i="9" s="1"/>
  <c r="U6" i="9"/>
  <c r="V6" i="9" s="1"/>
  <c r="U42" i="9"/>
  <c r="V42" i="9" s="1"/>
  <c r="U23" i="9"/>
  <c r="V23" i="9" s="1"/>
  <c r="U11" i="9"/>
  <c r="V11" i="9" s="1"/>
  <c r="U136" i="9"/>
  <c r="V136" i="9" s="1"/>
  <c r="U132" i="9"/>
  <c r="V132" i="9" s="1"/>
  <c r="U128" i="9"/>
  <c r="V128" i="9" s="1"/>
  <c r="U124" i="9"/>
  <c r="V124" i="9" s="1"/>
  <c r="U120" i="9"/>
  <c r="V120" i="9" s="1"/>
  <c r="U116" i="9"/>
  <c r="V116" i="9" s="1"/>
  <c r="U112" i="9"/>
  <c r="V112" i="9" s="1"/>
  <c r="U108" i="9"/>
  <c r="V108" i="9" s="1"/>
  <c r="U104" i="9"/>
  <c r="V104" i="9" s="1"/>
  <c r="U100" i="9"/>
  <c r="V100" i="9" s="1"/>
  <c r="U96" i="9"/>
  <c r="V96" i="9" s="1"/>
  <c r="U92" i="9"/>
  <c r="V92" i="9" s="1"/>
  <c r="U88" i="9"/>
  <c r="V88" i="9" s="1"/>
  <c r="U84" i="9"/>
  <c r="V84" i="9" s="1"/>
  <c r="U80" i="9"/>
  <c r="V80" i="9" s="1"/>
  <c r="U76" i="9"/>
  <c r="V76" i="9" s="1"/>
  <c r="U72" i="9"/>
  <c r="V72" i="9" s="1"/>
  <c r="U68" i="9"/>
  <c r="V68" i="9" s="1"/>
  <c r="U64" i="9"/>
  <c r="V64" i="9" s="1"/>
  <c r="U60" i="9"/>
  <c r="V60" i="9" s="1"/>
  <c r="U56" i="9"/>
  <c r="V56" i="9" s="1"/>
  <c r="U47" i="9"/>
  <c r="V47" i="9" s="1"/>
  <c r="U41" i="9"/>
  <c r="V41" i="9" s="1"/>
  <c r="U13" i="9"/>
  <c r="V13" i="9" s="1"/>
  <c r="U4" i="9"/>
  <c r="U52" i="9"/>
  <c r="V52" i="9" s="1"/>
  <c r="U39" i="9"/>
  <c r="V39" i="9" s="1"/>
  <c r="U37" i="9"/>
  <c r="V37" i="9" s="1"/>
  <c r="U22" i="9"/>
  <c r="V22" i="9" s="1"/>
  <c r="U15" i="9"/>
  <c r="V15" i="9" s="1"/>
  <c r="U18" i="9"/>
  <c r="V18" i="9" s="1"/>
  <c r="U31" i="9"/>
  <c r="V31" i="9" s="1"/>
  <c r="U49" i="9"/>
  <c r="V49" i="9" s="1"/>
  <c r="U32" i="9"/>
  <c r="V32" i="9" s="1"/>
  <c r="U28" i="9"/>
  <c r="V28" i="9" s="1"/>
  <c r="U24" i="9"/>
  <c r="V24" i="9" s="1"/>
  <c r="U20" i="9"/>
  <c r="V20" i="9" s="1"/>
  <c r="U8" i="9"/>
  <c r="V8" i="9" s="1"/>
  <c r="U135" i="9"/>
  <c r="V135" i="9" s="1"/>
  <c r="U131" i="9"/>
  <c r="V131" i="9" s="1"/>
  <c r="U127" i="9"/>
  <c r="V127" i="9" s="1"/>
  <c r="U123" i="9"/>
  <c r="V123" i="9" s="1"/>
  <c r="U119" i="9"/>
  <c r="V119" i="9" s="1"/>
  <c r="U115" i="9"/>
  <c r="V115" i="9" s="1"/>
  <c r="U111" i="9"/>
  <c r="V111" i="9" s="1"/>
  <c r="U107" i="9"/>
  <c r="V107" i="9" s="1"/>
  <c r="U103" i="9"/>
  <c r="V103" i="9" s="1"/>
  <c r="U99" i="9"/>
  <c r="V99" i="9" s="1"/>
  <c r="U95" i="9"/>
  <c r="V95" i="9" s="1"/>
  <c r="U91" i="9"/>
  <c r="V91" i="9" s="1"/>
  <c r="U87" i="9"/>
  <c r="V87" i="9" s="1"/>
  <c r="U83" i="9"/>
  <c r="V83" i="9" s="1"/>
  <c r="U79" i="9"/>
  <c r="V79" i="9" s="1"/>
  <c r="U75" i="9"/>
  <c r="V75" i="9" s="1"/>
  <c r="U71" i="9"/>
  <c r="V71" i="9" s="1"/>
  <c r="U67" i="9"/>
  <c r="V67" i="9" s="1"/>
  <c r="U63" i="9"/>
  <c r="V63" i="9" s="1"/>
  <c r="U59" i="9"/>
  <c r="V59" i="9" s="1"/>
  <c r="U55" i="9"/>
  <c r="V55" i="9" s="1"/>
  <c r="U27" i="9"/>
  <c r="V27" i="9" s="1"/>
  <c r="U44" i="9"/>
  <c r="V44" i="9" s="1"/>
  <c r="U46" i="9"/>
  <c r="V46" i="9" s="1"/>
  <c r="U134" i="9"/>
  <c r="V134" i="9" s="1"/>
  <c r="U130" i="9"/>
  <c r="V130" i="9" s="1"/>
  <c r="U126" i="9"/>
  <c r="V126" i="9" s="1"/>
  <c r="U122" i="9"/>
  <c r="V122" i="9" s="1"/>
  <c r="U118" i="9"/>
  <c r="V118" i="9" s="1"/>
  <c r="U114" i="9"/>
  <c r="V114" i="9" s="1"/>
  <c r="U110" i="9"/>
  <c r="V110" i="9" s="1"/>
  <c r="U106" i="9"/>
  <c r="V106" i="9" s="1"/>
  <c r="U102" i="9"/>
  <c r="V102" i="9" s="1"/>
  <c r="U98" i="9"/>
  <c r="V98" i="9" s="1"/>
  <c r="U94" i="9"/>
  <c r="V94" i="9" s="1"/>
  <c r="U90" i="9"/>
  <c r="V90" i="9" s="1"/>
  <c r="U86" i="9"/>
  <c r="V86" i="9" s="1"/>
  <c r="U82" i="9"/>
  <c r="V82" i="9" s="1"/>
  <c r="U78" i="9"/>
  <c r="V78" i="9" s="1"/>
  <c r="U74" i="9"/>
  <c r="V74" i="9" s="1"/>
  <c r="U70" i="9"/>
  <c r="V70" i="9" s="1"/>
  <c r="U66" i="9"/>
  <c r="V66" i="9" s="1"/>
  <c r="U62" i="9"/>
  <c r="V62" i="9" s="1"/>
  <c r="U58" i="9"/>
  <c r="V58" i="9" s="1"/>
  <c r="U54" i="9"/>
  <c r="V54" i="9" s="1"/>
  <c r="U40" i="9"/>
  <c r="V40" i="9" s="1"/>
  <c r="U36" i="9"/>
  <c r="V36" i="9" s="1"/>
  <c r="U34" i="9"/>
  <c r="V34" i="9" s="1"/>
  <c r="U16" i="9"/>
  <c r="V16" i="9" s="1"/>
  <c r="U125" i="9"/>
  <c r="V125" i="9" s="1"/>
  <c r="U117" i="9"/>
  <c r="V117" i="9" s="1"/>
  <c r="U109" i="9"/>
  <c r="V109" i="9" s="1"/>
  <c r="U101" i="9"/>
  <c r="V101" i="9" s="1"/>
  <c r="U93" i="9"/>
  <c r="V93" i="9" s="1"/>
  <c r="U7" i="9"/>
  <c r="V7" i="9" s="1"/>
  <c r="U48" i="9"/>
  <c r="V48" i="9" s="1"/>
  <c r="U38" i="9"/>
  <c r="V38" i="9" s="1"/>
  <c r="U21" i="9"/>
  <c r="V21" i="9" s="1"/>
  <c r="U9" i="9"/>
  <c r="V9" i="9" s="1"/>
  <c r="U129" i="9"/>
  <c r="V129" i="9" s="1"/>
  <c r="U121" i="9"/>
  <c r="V121" i="9" s="1"/>
  <c r="U113" i="9"/>
  <c r="V113" i="9" s="1"/>
  <c r="U105" i="9"/>
  <c r="V105" i="9" s="1"/>
  <c r="U97" i="9"/>
  <c r="V97" i="9" s="1"/>
  <c r="U89" i="9"/>
  <c r="V89" i="9" s="1"/>
  <c r="U85" i="9"/>
  <c r="V85" i="9" s="1"/>
  <c r="U81" i="9"/>
  <c r="V81" i="9" s="1"/>
  <c r="U77" i="9"/>
  <c r="V77" i="9" s="1"/>
  <c r="U73" i="9"/>
  <c r="V73" i="9" s="1"/>
  <c r="U69" i="9"/>
  <c r="V69" i="9" s="1"/>
  <c r="U65" i="9"/>
  <c r="V65" i="9" s="1"/>
  <c r="U61" i="9"/>
  <c r="V61" i="9" s="1"/>
  <c r="U57" i="9"/>
  <c r="V57" i="9" s="1"/>
  <c r="U53" i="9"/>
  <c r="V53" i="9" s="1"/>
  <c r="U50" i="9"/>
  <c r="V50" i="9" s="1"/>
  <c r="U19" i="9"/>
  <c r="V19" i="9" s="1"/>
  <c r="U30" i="9"/>
  <c r="V30" i="9" s="1"/>
  <c r="U26" i="9"/>
  <c r="V26" i="9" s="1"/>
  <c r="U14" i="9"/>
  <c r="V14" i="9" s="1"/>
  <c r="U133" i="9"/>
  <c r="V133" i="9" s="1"/>
  <c r="U12" i="9"/>
  <c r="V12" i="9" s="1"/>
  <c r="F53" i="9"/>
  <c r="F6" i="9"/>
  <c r="G7" i="9"/>
  <c r="C23" i="9"/>
  <c r="C138" i="11" l="1"/>
  <c r="F23" i="9"/>
  <c r="G23" i="9" s="1"/>
  <c r="R14" i="9"/>
  <c r="E14" i="11" s="1"/>
  <c r="R26" i="9"/>
  <c r="E26" i="11" s="1"/>
  <c r="R38" i="9"/>
  <c r="E38" i="11" s="1"/>
  <c r="R50" i="9"/>
  <c r="E50" i="11" s="1"/>
  <c r="R62" i="9"/>
  <c r="E62" i="11" s="1"/>
  <c r="R74" i="9"/>
  <c r="E74" i="11" s="1"/>
  <c r="R86" i="9"/>
  <c r="E86" i="11" s="1"/>
  <c r="R98" i="9"/>
  <c r="E98" i="11" s="1"/>
  <c r="R110" i="9"/>
  <c r="E110" i="11" s="1"/>
  <c r="R122" i="9"/>
  <c r="E122" i="11" s="1"/>
  <c r="R134" i="9"/>
  <c r="E134" i="11" s="1"/>
  <c r="R15" i="9"/>
  <c r="E15" i="11" s="1"/>
  <c r="R27" i="9"/>
  <c r="E27" i="11" s="1"/>
  <c r="R39" i="9"/>
  <c r="E39" i="11" s="1"/>
  <c r="R51" i="9"/>
  <c r="E51" i="11" s="1"/>
  <c r="R63" i="9"/>
  <c r="E63" i="11" s="1"/>
  <c r="R75" i="9"/>
  <c r="E75" i="11" s="1"/>
  <c r="R87" i="9"/>
  <c r="E87" i="11" s="1"/>
  <c r="R99" i="9"/>
  <c r="E99" i="11" s="1"/>
  <c r="R111" i="9"/>
  <c r="E111" i="11" s="1"/>
  <c r="R123" i="9"/>
  <c r="E123" i="11" s="1"/>
  <c r="R135" i="9"/>
  <c r="E135" i="11" s="1"/>
  <c r="R114" i="9"/>
  <c r="E114" i="11" s="1"/>
  <c r="R16" i="9"/>
  <c r="E16" i="11" s="1"/>
  <c r="R28" i="9"/>
  <c r="E28" i="11" s="1"/>
  <c r="R40" i="9"/>
  <c r="E40" i="11" s="1"/>
  <c r="R52" i="9"/>
  <c r="E52" i="11" s="1"/>
  <c r="R64" i="9"/>
  <c r="E64" i="11" s="1"/>
  <c r="R76" i="9"/>
  <c r="E76" i="11" s="1"/>
  <c r="R88" i="9"/>
  <c r="E88" i="11" s="1"/>
  <c r="R100" i="9"/>
  <c r="E100" i="11" s="1"/>
  <c r="R112" i="9"/>
  <c r="E112" i="11" s="1"/>
  <c r="R124" i="9"/>
  <c r="E124" i="11" s="1"/>
  <c r="R136" i="9"/>
  <c r="E136" i="11" s="1"/>
  <c r="R5" i="9"/>
  <c r="E5" i="11" s="1"/>
  <c r="R17" i="9"/>
  <c r="E17" i="11" s="1"/>
  <c r="R29" i="9"/>
  <c r="E29" i="11" s="1"/>
  <c r="R41" i="9"/>
  <c r="E41" i="11" s="1"/>
  <c r="R53" i="9"/>
  <c r="E53" i="11" s="1"/>
  <c r="R65" i="9"/>
  <c r="E65" i="11" s="1"/>
  <c r="R77" i="9"/>
  <c r="E77" i="11" s="1"/>
  <c r="R89" i="9"/>
  <c r="E89" i="11" s="1"/>
  <c r="R101" i="9"/>
  <c r="E101" i="11" s="1"/>
  <c r="R113" i="9"/>
  <c r="E113" i="11" s="1"/>
  <c r="R125" i="9"/>
  <c r="E125" i="11" s="1"/>
  <c r="R4" i="9"/>
  <c r="E4" i="11" s="1"/>
  <c r="R126" i="9"/>
  <c r="E126" i="11" s="1"/>
  <c r="R6" i="9"/>
  <c r="E6" i="11" s="1"/>
  <c r="R18" i="9"/>
  <c r="E18" i="11" s="1"/>
  <c r="R30" i="9"/>
  <c r="E30" i="11" s="1"/>
  <c r="R42" i="9"/>
  <c r="E42" i="11" s="1"/>
  <c r="R54" i="9"/>
  <c r="E54" i="11" s="1"/>
  <c r="R66" i="9"/>
  <c r="E66" i="11" s="1"/>
  <c r="R78" i="9"/>
  <c r="E78" i="11" s="1"/>
  <c r="R90" i="9"/>
  <c r="E90" i="11" s="1"/>
  <c r="R102" i="9"/>
  <c r="E102" i="11" s="1"/>
  <c r="R7" i="9"/>
  <c r="E7" i="11" s="1"/>
  <c r="R19" i="9"/>
  <c r="E19" i="11" s="1"/>
  <c r="R31" i="9"/>
  <c r="E31" i="11" s="1"/>
  <c r="R43" i="9"/>
  <c r="E43" i="11" s="1"/>
  <c r="R55" i="9"/>
  <c r="E55" i="11" s="1"/>
  <c r="R67" i="9"/>
  <c r="E67" i="11" s="1"/>
  <c r="R79" i="9"/>
  <c r="E79" i="11" s="1"/>
  <c r="R91" i="9"/>
  <c r="E91" i="11" s="1"/>
  <c r="R103" i="9"/>
  <c r="E103" i="11" s="1"/>
  <c r="R115" i="9"/>
  <c r="E115" i="11" s="1"/>
  <c r="R127" i="9"/>
  <c r="E127" i="11" s="1"/>
  <c r="R8" i="9"/>
  <c r="E8" i="11" s="1"/>
  <c r="R20" i="9"/>
  <c r="E20" i="11" s="1"/>
  <c r="R32" i="9"/>
  <c r="E32" i="11" s="1"/>
  <c r="R44" i="9"/>
  <c r="E44" i="11" s="1"/>
  <c r="R56" i="9"/>
  <c r="E56" i="11" s="1"/>
  <c r="R68" i="9"/>
  <c r="E68" i="11" s="1"/>
  <c r="R80" i="9"/>
  <c r="E80" i="11" s="1"/>
  <c r="R92" i="9"/>
  <c r="E92" i="11" s="1"/>
  <c r="R104" i="9"/>
  <c r="E104" i="11" s="1"/>
  <c r="R116" i="9"/>
  <c r="E116" i="11" s="1"/>
  <c r="R128" i="9"/>
  <c r="E128" i="11" s="1"/>
  <c r="R9" i="9"/>
  <c r="E9" i="11" s="1"/>
  <c r="R21" i="9"/>
  <c r="E21" i="11" s="1"/>
  <c r="R33" i="9"/>
  <c r="E33" i="11" s="1"/>
  <c r="R45" i="9"/>
  <c r="E45" i="11" s="1"/>
  <c r="R57" i="9"/>
  <c r="E57" i="11" s="1"/>
  <c r="R69" i="9"/>
  <c r="E69" i="11" s="1"/>
  <c r="R81" i="9"/>
  <c r="E81" i="11" s="1"/>
  <c r="R93" i="9"/>
  <c r="E93" i="11" s="1"/>
  <c r="R105" i="9"/>
  <c r="E105" i="11" s="1"/>
  <c r="R117" i="9"/>
  <c r="E117" i="11" s="1"/>
  <c r="R129" i="9"/>
  <c r="E129" i="11" s="1"/>
  <c r="R133" i="9"/>
  <c r="E133" i="11" s="1"/>
  <c r="R10" i="9"/>
  <c r="E10" i="11" s="1"/>
  <c r="R22" i="9"/>
  <c r="E22" i="11" s="1"/>
  <c r="R34" i="9"/>
  <c r="E34" i="11" s="1"/>
  <c r="R46" i="9"/>
  <c r="E46" i="11" s="1"/>
  <c r="R58" i="9"/>
  <c r="E58" i="11" s="1"/>
  <c r="R70" i="9"/>
  <c r="E70" i="11" s="1"/>
  <c r="R82" i="9"/>
  <c r="E82" i="11" s="1"/>
  <c r="R94" i="9"/>
  <c r="E94" i="11" s="1"/>
  <c r="R106" i="9"/>
  <c r="E106" i="11" s="1"/>
  <c r="R118" i="9"/>
  <c r="E118" i="11" s="1"/>
  <c r="R130" i="9"/>
  <c r="E130" i="11" s="1"/>
  <c r="R37" i="9"/>
  <c r="E37" i="11" s="1"/>
  <c r="R97" i="9"/>
  <c r="E97" i="11" s="1"/>
  <c r="R11" i="9"/>
  <c r="E11" i="11" s="1"/>
  <c r="R23" i="9"/>
  <c r="E23" i="11" s="1"/>
  <c r="R35" i="9"/>
  <c r="E35" i="11" s="1"/>
  <c r="R47" i="9"/>
  <c r="E47" i="11" s="1"/>
  <c r="R59" i="9"/>
  <c r="E59" i="11" s="1"/>
  <c r="R71" i="9"/>
  <c r="E71" i="11" s="1"/>
  <c r="R83" i="9"/>
  <c r="E83" i="11" s="1"/>
  <c r="R95" i="9"/>
  <c r="E95" i="11" s="1"/>
  <c r="R107" i="9"/>
  <c r="E107" i="11" s="1"/>
  <c r="R119" i="9"/>
  <c r="E119" i="11" s="1"/>
  <c r="R131" i="9"/>
  <c r="E131" i="11" s="1"/>
  <c r="R13" i="9"/>
  <c r="E13" i="11" s="1"/>
  <c r="R49" i="9"/>
  <c r="E49" i="11" s="1"/>
  <c r="R85" i="9"/>
  <c r="E85" i="11" s="1"/>
  <c r="R121" i="9"/>
  <c r="E121" i="11" s="1"/>
  <c r="R12" i="9"/>
  <c r="E12" i="11" s="1"/>
  <c r="R24" i="9"/>
  <c r="E24" i="11" s="1"/>
  <c r="R36" i="9"/>
  <c r="E36" i="11" s="1"/>
  <c r="R48" i="9"/>
  <c r="E48" i="11" s="1"/>
  <c r="R60" i="9"/>
  <c r="E60" i="11" s="1"/>
  <c r="R72" i="9"/>
  <c r="E72" i="11" s="1"/>
  <c r="R84" i="9"/>
  <c r="E84" i="11" s="1"/>
  <c r="R96" i="9"/>
  <c r="E96" i="11" s="1"/>
  <c r="R108" i="9"/>
  <c r="E108" i="11" s="1"/>
  <c r="R120" i="9"/>
  <c r="E120" i="11" s="1"/>
  <c r="R132" i="9"/>
  <c r="E132" i="11" s="1"/>
  <c r="R25" i="9"/>
  <c r="E25" i="11" s="1"/>
  <c r="G25" i="11" s="1"/>
  <c r="R61" i="9"/>
  <c r="E61" i="11" s="1"/>
  <c r="R73" i="9"/>
  <c r="E73" i="11" s="1"/>
  <c r="R109" i="9"/>
  <c r="E109" i="11" s="1"/>
  <c r="V4" i="9"/>
  <c r="V138" i="9" s="1"/>
  <c r="U138" i="9"/>
  <c r="G6" i="9"/>
  <c r="S31" i="9" l="1"/>
  <c r="F31" i="11" s="1"/>
  <c r="G31" i="11" s="1"/>
  <c r="S58" i="9"/>
  <c r="F58" i="11" s="1"/>
  <c r="G58" i="11" s="1"/>
  <c r="S5" i="9"/>
  <c r="F5" i="11" s="1"/>
  <c r="G5" i="11" s="1"/>
  <c r="S35" i="9"/>
  <c r="F35" i="11" s="1"/>
  <c r="G35" i="11" s="1"/>
  <c r="S19" i="9"/>
  <c r="F19" i="11" s="1"/>
  <c r="G19" i="11" s="1"/>
  <c r="S135" i="9"/>
  <c r="F135" i="11" s="1"/>
  <c r="G135" i="11" s="1"/>
  <c r="S23" i="9"/>
  <c r="F23" i="11" s="1"/>
  <c r="G23" i="11" s="1"/>
  <c r="S125" i="9"/>
  <c r="F125" i="11" s="1"/>
  <c r="G125" i="11" s="1"/>
  <c r="S22" i="9"/>
  <c r="F22" i="11" s="1"/>
  <c r="G22" i="11" s="1"/>
  <c r="S112" i="9"/>
  <c r="F112" i="11" s="1"/>
  <c r="G112" i="11" s="1"/>
  <c r="S127" i="9"/>
  <c r="F127" i="11" s="1"/>
  <c r="G127" i="11" s="1"/>
  <c r="S86" i="9"/>
  <c r="F86" i="11" s="1"/>
  <c r="G86" i="11" s="1"/>
  <c r="S133" i="9"/>
  <c r="F133" i="11" s="1"/>
  <c r="G133" i="11" s="1"/>
  <c r="S87" i="9"/>
  <c r="F87" i="11" s="1"/>
  <c r="G87" i="11" s="1"/>
  <c r="S118" i="9"/>
  <c r="F118" i="11" s="1"/>
  <c r="G118" i="11" s="1"/>
  <c r="S57" i="9"/>
  <c r="F57" i="11" s="1"/>
  <c r="G57" i="11" s="1"/>
  <c r="S134" i="9"/>
  <c r="F134" i="11" s="1"/>
  <c r="G134" i="11" s="1"/>
  <c r="S121" i="9"/>
  <c r="F121" i="11" s="1"/>
  <c r="G121" i="11" s="1"/>
  <c r="S46" i="9"/>
  <c r="F46" i="11" s="1"/>
  <c r="G46" i="11" s="1"/>
  <c r="S4" i="9"/>
  <c r="F4" i="11" s="1"/>
  <c r="G4" i="11" s="1"/>
  <c r="S132" i="9"/>
  <c r="F132" i="11" s="1"/>
  <c r="G132" i="11" s="1"/>
  <c r="S20" i="9"/>
  <c r="F20" i="11" s="1"/>
  <c r="G20" i="11" s="1"/>
  <c r="S124" i="9"/>
  <c r="F124" i="11" s="1"/>
  <c r="G124" i="11" s="1"/>
  <c r="S8" i="9"/>
  <c r="F8" i="11" s="1"/>
  <c r="G8" i="11" s="1"/>
  <c r="S111" i="9"/>
  <c r="F111" i="11" s="1"/>
  <c r="G111" i="11" s="1"/>
  <c r="S9" i="9"/>
  <c r="F9" i="11" s="1"/>
  <c r="G9" i="11" s="1"/>
  <c r="S99" i="9"/>
  <c r="F99" i="11" s="1"/>
  <c r="G99" i="11" s="1"/>
  <c r="S37" i="9"/>
  <c r="F37" i="11" s="1"/>
  <c r="G37" i="11" s="1"/>
  <c r="S78" i="9"/>
  <c r="F78" i="11" s="1"/>
  <c r="G78" i="11" s="1"/>
  <c r="S89" i="9"/>
  <c r="F89" i="11" s="1"/>
  <c r="G89" i="11" s="1"/>
  <c r="S75" i="9"/>
  <c r="F75" i="11" s="1"/>
  <c r="G75" i="11" s="1"/>
  <c r="S12" i="9"/>
  <c r="F12" i="11" s="1"/>
  <c r="G12" i="11" s="1"/>
  <c r="S126" i="9"/>
  <c r="F126" i="11" s="1"/>
  <c r="G126" i="11" s="1"/>
  <c r="S45" i="9"/>
  <c r="F45" i="11" s="1"/>
  <c r="G45" i="11" s="1"/>
  <c r="S136" i="9"/>
  <c r="F136" i="11" s="1"/>
  <c r="G136" i="11" s="1"/>
  <c r="S33" i="9"/>
  <c r="F33" i="11" s="1"/>
  <c r="G33" i="11" s="1"/>
  <c r="S123" i="9"/>
  <c r="F123" i="11" s="1"/>
  <c r="G123" i="11" s="1"/>
  <c r="S11" i="9"/>
  <c r="F11" i="11" s="1"/>
  <c r="G11" i="11" s="1"/>
  <c r="S113" i="9"/>
  <c r="F113" i="11" s="1"/>
  <c r="G113" i="11" s="1"/>
  <c r="S13" i="9"/>
  <c r="F13" i="11" s="1"/>
  <c r="G13" i="11" s="1"/>
  <c r="S90" i="9"/>
  <c r="F90" i="11" s="1"/>
  <c r="G90" i="11" s="1"/>
  <c r="S100" i="9"/>
  <c r="F100" i="11" s="1"/>
  <c r="G100" i="11" s="1"/>
  <c r="S96" i="9"/>
  <c r="F96" i="11" s="1"/>
  <c r="G96" i="11" s="1"/>
  <c r="S115" i="9"/>
  <c r="F115" i="11" s="1"/>
  <c r="G115" i="11" s="1"/>
  <c r="S74" i="9"/>
  <c r="F74" i="11" s="1"/>
  <c r="G74" i="11" s="1"/>
  <c r="S84" i="9"/>
  <c r="F84" i="11" s="1"/>
  <c r="G84" i="11" s="1"/>
  <c r="S103" i="9"/>
  <c r="F103" i="11" s="1"/>
  <c r="G103" i="11" s="1"/>
  <c r="S117" i="9"/>
  <c r="F117" i="11" s="1"/>
  <c r="G117" i="11" s="1"/>
  <c r="S61" i="9"/>
  <c r="F61" i="11" s="1"/>
  <c r="G61" i="11" s="1"/>
  <c r="S47" i="9"/>
  <c r="F47" i="11" s="1"/>
  <c r="G47" i="11" s="1"/>
  <c r="S44" i="9"/>
  <c r="F44" i="11" s="1"/>
  <c r="G44" i="11" s="1"/>
  <c r="S114" i="9"/>
  <c r="F114" i="11" s="1"/>
  <c r="G114" i="11" s="1"/>
  <c r="S25" i="9"/>
  <c r="S32" i="9"/>
  <c r="F32" i="11" s="1"/>
  <c r="G32" i="11" s="1"/>
  <c r="S122" i="9"/>
  <c r="F122" i="11" s="1"/>
  <c r="G122" i="11" s="1"/>
  <c r="S85" i="9"/>
  <c r="F85" i="11" s="1"/>
  <c r="G85" i="11" s="1"/>
  <c r="S34" i="9"/>
  <c r="F34" i="11" s="1"/>
  <c r="G34" i="11" s="1"/>
  <c r="S7" i="9"/>
  <c r="F7" i="11" s="1"/>
  <c r="G7" i="11" s="1"/>
  <c r="S110" i="9"/>
  <c r="F110" i="11" s="1"/>
  <c r="G110" i="11" s="1"/>
  <c r="S120" i="9"/>
  <c r="F120" i="11" s="1"/>
  <c r="G120" i="11" s="1"/>
  <c r="S49" i="9"/>
  <c r="F49" i="11" s="1"/>
  <c r="G49" i="11" s="1"/>
  <c r="S21" i="9"/>
  <c r="F21" i="11" s="1"/>
  <c r="G21" i="11" s="1"/>
  <c r="S102" i="9"/>
  <c r="F102" i="11" s="1"/>
  <c r="G102" i="11" s="1"/>
  <c r="S98" i="9"/>
  <c r="F98" i="11" s="1"/>
  <c r="G98" i="11" s="1"/>
  <c r="S108" i="9"/>
  <c r="F108" i="11" s="1"/>
  <c r="G108" i="11" s="1"/>
  <c r="S97" i="9"/>
  <c r="F97" i="11" s="1"/>
  <c r="G97" i="11" s="1"/>
  <c r="S10" i="9"/>
  <c r="F10" i="11" s="1"/>
  <c r="G10" i="11" s="1"/>
  <c r="S101" i="9"/>
  <c r="F101" i="11" s="1"/>
  <c r="G101" i="11" s="1"/>
  <c r="S131" i="9"/>
  <c r="F131" i="11" s="1"/>
  <c r="G131" i="11" s="1"/>
  <c r="S128" i="9"/>
  <c r="F128" i="11" s="1"/>
  <c r="G128" i="11" s="1"/>
  <c r="S88" i="9"/>
  <c r="F88" i="11" s="1"/>
  <c r="G88" i="11" s="1"/>
  <c r="S119" i="9"/>
  <c r="F119" i="11" s="1"/>
  <c r="G119" i="11" s="1"/>
  <c r="S130" i="9"/>
  <c r="F130" i="11" s="1"/>
  <c r="G130" i="11" s="1"/>
  <c r="S129" i="9"/>
  <c r="F129" i="11" s="1"/>
  <c r="G129" i="11" s="1"/>
  <c r="S116" i="9"/>
  <c r="F116" i="11" s="1"/>
  <c r="G116" i="11" s="1"/>
  <c r="S66" i="9"/>
  <c r="F66" i="11" s="1"/>
  <c r="G66" i="11" s="1"/>
  <c r="S77" i="9"/>
  <c r="F77" i="11" s="1"/>
  <c r="G77" i="11" s="1"/>
  <c r="S76" i="9"/>
  <c r="F76" i="11" s="1"/>
  <c r="G76" i="11" s="1"/>
  <c r="S62" i="9"/>
  <c r="F62" i="11" s="1"/>
  <c r="G62" i="11" s="1"/>
  <c r="S72" i="9"/>
  <c r="F72" i="11" s="1"/>
  <c r="G72" i="11" s="1"/>
  <c r="S107" i="9"/>
  <c r="F107" i="11" s="1"/>
  <c r="G107" i="11" s="1"/>
  <c r="S104" i="9"/>
  <c r="F104" i="11" s="1"/>
  <c r="G104" i="11" s="1"/>
  <c r="S91" i="9"/>
  <c r="F91" i="11" s="1"/>
  <c r="G91" i="11" s="1"/>
  <c r="S54" i="9"/>
  <c r="F54" i="11" s="1"/>
  <c r="G54" i="11" s="1"/>
  <c r="S65" i="9"/>
  <c r="F65" i="11" s="1"/>
  <c r="G65" i="11" s="1"/>
  <c r="S64" i="9"/>
  <c r="F64" i="11" s="1"/>
  <c r="G64" i="11" s="1"/>
  <c r="S63" i="9"/>
  <c r="F63" i="11" s="1"/>
  <c r="G63" i="11" s="1"/>
  <c r="S50" i="9"/>
  <c r="F50" i="11" s="1"/>
  <c r="G50" i="11" s="1"/>
  <c r="S60" i="9"/>
  <c r="F60" i="11" s="1"/>
  <c r="G60" i="11" s="1"/>
  <c r="S95" i="9"/>
  <c r="F95" i="11" s="1"/>
  <c r="G95" i="11" s="1"/>
  <c r="S106" i="9"/>
  <c r="F106" i="11" s="1"/>
  <c r="G106" i="11" s="1"/>
  <c r="S105" i="9"/>
  <c r="F105" i="11" s="1"/>
  <c r="G105" i="11" s="1"/>
  <c r="S92" i="9"/>
  <c r="F92" i="11" s="1"/>
  <c r="G92" i="11" s="1"/>
  <c r="S79" i="9"/>
  <c r="F79" i="11" s="1"/>
  <c r="G79" i="11" s="1"/>
  <c r="S42" i="9"/>
  <c r="F42" i="11" s="1"/>
  <c r="G42" i="11" s="1"/>
  <c r="S53" i="9"/>
  <c r="F53" i="11" s="1"/>
  <c r="G53" i="11" s="1"/>
  <c r="S52" i="9"/>
  <c r="F52" i="11" s="1"/>
  <c r="G52" i="11" s="1"/>
  <c r="S51" i="9"/>
  <c r="F51" i="11" s="1"/>
  <c r="G51" i="11" s="1"/>
  <c r="S38" i="9"/>
  <c r="F38" i="11" s="1"/>
  <c r="G38" i="11" s="1"/>
  <c r="S48" i="9"/>
  <c r="F48" i="11" s="1"/>
  <c r="G48" i="11" s="1"/>
  <c r="S83" i="9"/>
  <c r="F83" i="11" s="1"/>
  <c r="G83" i="11" s="1"/>
  <c r="S94" i="9"/>
  <c r="F94" i="11" s="1"/>
  <c r="G94" i="11" s="1"/>
  <c r="S93" i="9"/>
  <c r="F93" i="11" s="1"/>
  <c r="G93" i="11" s="1"/>
  <c r="S80" i="9"/>
  <c r="F80" i="11" s="1"/>
  <c r="G80" i="11" s="1"/>
  <c r="S67" i="9"/>
  <c r="F67" i="11" s="1"/>
  <c r="G67" i="11" s="1"/>
  <c r="S30" i="9"/>
  <c r="F30" i="11" s="1"/>
  <c r="G30" i="11" s="1"/>
  <c r="S41" i="9"/>
  <c r="F41" i="11" s="1"/>
  <c r="G41" i="11" s="1"/>
  <c r="S40" i="9"/>
  <c r="F40" i="11" s="1"/>
  <c r="G40" i="11" s="1"/>
  <c r="S39" i="9"/>
  <c r="F39" i="11" s="1"/>
  <c r="G39" i="11" s="1"/>
  <c r="S26" i="9"/>
  <c r="F26" i="11" s="1"/>
  <c r="G26" i="11" s="1"/>
  <c r="S109" i="9"/>
  <c r="F109" i="11" s="1"/>
  <c r="G109" i="11" s="1"/>
  <c r="S36" i="9"/>
  <c r="F36" i="11" s="1"/>
  <c r="G36" i="11" s="1"/>
  <c r="S71" i="9"/>
  <c r="F71" i="11" s="1"/>
  <c r="G71" i="11" s="1"/>
  <c r="S82" i="9"/>
  <c r="F82" i="11" s="1"/>
  <c r="G82" i="11" s="1"/>
  <c r="S81" i="9"/>
  <c r="F81" i="11" s="1"/>
  <c r="G81" i="11" s="1"/>
  <c r="S68" i="9"/>
  <c r="F68" i="11" s="1"/>
  <c r="G68" i="11" s="1"/>
  <c r="S55" i="9"/>
  <c r="F55" i="11" s="1"/>
  <c r="G55" i="11" s="1"/>
  <c r="S18" i="9"/>
  <c r="F18" i="11" s="1"/>
  <c r="G18" i="11" s="1"/>
  <c r="S29" i="9"/>
  <c r="F29" i="11" s="1"/>
  <c r="G29" i="11" s="1"/>
  <c r="S28" i="9"/>
  <c r="F28" i="11" s="1"/>
  <c r="G28" i="11" s="1"/>
  <c r="S27" i="9"/>
  <c r="F27" i="11" s="1"/>
  <c r="G27" i="11" s="1"/>
  <c r="S14" i="9"/>
  <c r="F14" i="11" s="1"/>
  <c r="G14" i="11" s="1"/>
  <c r="S73" i="9"/>
  <c r="F73" i="11" s="1"/>
  <c r="G73" i="11" s="1"/>
  <c r="S24" i="9"/>
  <c r="F24" i="11" s="1"/>
  <c r="G24" i="11" s="1"/>
  <c r="S59" i="9"/>
  <c r="F59" i="11" s="1"/>
  <c r="G59" i="11" s="1"/>
  <c r="S70" i="9"/>
  <c r="F70" i="11" s="1"/>
  <c r="G70" i="11" s="1"/>
  <c r="S69" i="9"/>
  <c r="F69" i="11" s="1"/>
  <c r="G69" i="11" s="1"/>
  <c r="S56" i="9"/>
  <c r="F56" i="11" s="1"/>
  <c r="G56" i="11" s="1"/>
  <c r="S43" i="9"/>
  <c r="F43" i="11" s="1"/>
  <c r="G43" i="11" s="1"/>
  <c r="S6" i="9"/>
  <c r="F6" i="11" s="1"/>
  <c r="G6" i="11" s="1"/>
  <c r="S17" i="9"/>
  <c r="F17" i="11" s="1"/>
  <c r="G17" i="11" s="1"/>
  <c r="S16" i="9"/>
  <c r="F16" i="11" s="1"/>
  <c r="G16" i="11" s="1"/>
  <c r="S15" i="9"/>
  <c r="F15" i="11" s="1"/>
  <c r="G15" i="11" s="1"/>
  <c r="G138" i="11" l="1"/>
  <c r="F138" i="11"/>
  <c r="E138" i="11"/>
  <c r="D10" i="11" l="1"/>
  <c r="D11" i="11"/>
  <c r="D59" i="11"/>
  <c r="D62" i="11"/>
  <c r="D75" i="11"/>
  <c r="D110" i="11"/>
  <c r="D121" i="11"/>
  <c r="D29" i="11"/>
  <c r="D89" i="11"/>
  <c r="D123" i="11"/>
  <c r="D21" i="11"/>
  <c r="D34" i="11"/>
  <c r="D77" i="11"/>
  <c r="D113" i="11"/>
  <c r="D85" i="11"/>
  <c r="D118" i="11"/>
  <c r="D129" i="11"/>
  <c r="D134" i="11"/>
  <c r="D60" i="11"/>
  <c r="D28" i="11"/>
  <c r="D130" i="11"/>
  <c r="D81" i="11"/>
  <c r="D18" i="11"/>
  <c r="D127" i="11"/>
  <c r="D4" i="11"/>
  <c r="D51" i="11"/>
  <c r="D101" i="11"/>
  <c r="D5" i="11"/>
  <c r="D42" i="11"/>
  <c r="D104" i="11"/>
  <c r="D55" i="11"/>
  <c r="D13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tc={785CF9D7-945F-4198-99A6-482638F8094A}</author>
    <author>tc={D48B0BCA-9F3B-421F-8F45-F28260C84025}</author>
  </authors>
  <commentList>
    <comment ref="H17" authorId="0" shapeId="0" xr:uid="{785CF9D7-945F-4198-99A6-482638F8094A}">
      <text>
        <t>[Threaded comment]
Your version of Excel allows you to read this threaded comment; however, any edits to it will get removed if the file is opened in a newer version of Excel. Learn more: https://go.microsoft.com/fwlink/?linkid=870924
Comment:
    This number reflects the balance of funds available for Individual Distributions from FY23 and FY24 combined. This is the maximum that can be awarded in Individual Distributions in FY24.  FY23 and FY24 amounts can also be awarded in FY25 along with FY25 amounts.</t>
      </text>
    </comment>
    <comment ref="K17" authorId="1" shapeId="0" xr:uid="{D48B0BCA-9F3B-421F-8F45-F28260C84025}">
      <text>
        <t>[Threaded comment]
Your version of Excel allows you to read this threaded comment; however, any edits to it will get removed if the file is opened in a newer version of Excel. Learn more: https://go.microsoft.com/fwlink/?linkid=870924
Comment:
    This number reflects the balance of funds available for Gold Standard Incentive from FY23 and FY24 combined. This is the maximum that can be awarded in Gold Standard Incentive in FY24. FY23 and FY24 amounts can also be awarded in FY25 along with FY25 amounts.</t>
      </text>
    </comment>
  </commentList>
</comments>
</file>

<file path=xl/sharedStrings.xml><?xml version="1.0" encoding="utf-8"?>
<sst xmlns="http://schemas.openxmlformats.org/spreadsheetml/2006/main" count="2664" uniqueCount="357">
  <si>
    <t>Accomack</t>
  </si>
  <si>
    <t>Appomattox</t>
  </si>
  <si>
    <t>Arlington</t>
  </si>
  <si>
    <t>Henrico</t>
  </si>
  <si>
    <t>Louisa</t>
  </si>
  <si>
    <t>Roanoke City</t>
  </si>
  <si>
    <t>Stafford</t>
  </si>
  <si>
    <t>Individual Planning</t>
  </si>
  <si>
    <t>Chesterfield</t>
  </si>
  <si>
    <t>Powhatan</t>
  </si>
  <si>
    <t>Culpeper</t>
  </si>
  <si>
    <t>Fairfax County</t>
  </si>
  <si>
    <t>Prince William</t>
  </si>
  <si>
    <t>Grayson</t>
  </si>
  <si>
    <t>Montgomery</t>
  </si>
  <si>
    <t>Smyth</t>
  </si>
  <si>
    <t>Washington</t>
  </si>
  <si>
    <t>Wise</t>
  </si>
  <si>
    <t>Hanover</t>
  </si>
  <si>
    <t>Rockingham</t>
  </si>
  <si>
    <t>Brunswick</t>
  </si>
  <si>
    <t>Locality</t>
  </si>
  <si>
    <t>Region</t>
  </si>
  <si>
    <t>Other Revenue Contributed</t>
  </si>
  <si>
    <t>Alleghany County</t>
  </si>
  <si>
    <t>Covington City</t>
  </si>
  <si>
    <t>Harrisonburg City</t>
  </si>
  <si>
    <t>Rockingham County</t>
  </si>
  <si>
    <t>Amherst County</t>
  </si>
  <si>
    <t>Appomattox County</t>
  </si>
  <si>
    <t>Bedford County</t>
  </si>
  <si>
    <t>Campbell County</t>
  </si>
  <si>
    <t>Lynchburg City</t>
  </si>
  <si>
    <t>Clarke County</t>
  </si>
  <si>
    <t>Frederick County</t>
  </si>
  <si>
    <t>Page County</t>
  </si>
  <si>
    <t>Shenandoah County</t>
  </si>
  <si>
    <t>Warren County</t>
  </si>
  <si>
    <t>Winchester City</t>
  </si>
  <si>
    <t>Caroline County</t>
  </si>
  <si>
    <t>Fredericksburg City</t>
  </si>
  <si>
    <t>King George County</t>
  </si>
  <si>
    <t>Spotsylvania County</t>
  </si>
  <si>
    <t>Stafford County</t>
  </si>
  <si>
    <t>Culpeper County</t>
  </si>
  <si>
    <t>Fauquier County</t>
  </si>
  <si>
    <t>Madison County</t>
  </si>
  <si>
    <t>Orange County</t>
  </si>
  <si>
    <t>Rappahannock County</t>
  </si>
  <si>
    <t>Albemarle County</t>
  </si>
  <si>
    <t>Charlottesville City</t>
  </si>
  <si>
    <t>Fluvanna County</t>
  </si>
  <si>
    <t>Greene County</t>
  </si>
  <si>
    <t>Louisa County</t>
  </si>
  <si>
    <t>Nelson County</t>
  </si>
  <si>
    <t>Bath County</t>
  </si>
  <si>
    <t>Buena Vista City</t>
  </si>
  <si>
    <t>Lexington City</t>
  </si>
  <si>
    <t>Rockbridge County</t>
  </si>
  <si>
    <t>Augusta County</t>
  </si>
  <si>
    <t>Highland County</t>
  </si>
  <si>
    <t>Staunton City</t>
  </si>
  <si>
    <t>Waynesboro City</t>
  </si>
  <si>
    <t>Alexandria City</t>
  </si>
  <si>
    <t>Arlington County</t>
  </si>
  <si>
    <t>Fairfax City</t>
  </si>
  <si>
    <t>Falls Church City</t>
  </si>
  <si>
    <t>Loudoun County</t>
  </si>
  <si>
    <t>Manassas City</t>
  </si>
  <si>
    <t>Manassas Park City</t>
  </si>
  <si>
    <t>Prince William County</t>
  </si>
  <si>
    <t>Botetourt County</t>
  </si>
  <si>
    <t>Craig County</t>
  </si>
  <si>
    <t>Roanoke County</t>
  </si>
  <si>
    <t>Salem City</t>
  </si>
  <si>
    <t>Buchanan County</t>
  </si>
  <si>
    <t>Russell County</t>
  </si>
  <si>
    <t>Tazewell County</t>
  </si>
  <si>
    <t>Danville City</t>
  </si>
  <si>
    <t>Pittsylvania County</t>
  </si>
  <si>
    <t>Dickenson County</t>
  </si>
  <si>
    <t>Bristol City</t>
  </si>
  <si>
    <t>Washington County</t>
  </si>
  <si>
    <t>Bland County</t>
  </si>
  <si>
    <t>Carroll County</t>
  </si>
  <si>
    <t>Galax City</t>
  </si>
  <si>
    <t>Grayson County</t>
  </si>
  <si>
    <t>Smyth County</t>
  </si>
  <si>
    <t>Wythe County</t>
  </si>
  <si>
    <t>Floyd County</t>
  </si>
  <si>
    <t>Giles County</t>
  </si>
  <si>
    <t>Montgomery County</t>
  </si>
  <si>
    <t>Pulaski County</t>
  </si>
  <si>
    <t>Radford City</t>
  </si>
  <si>
    <t>Franklin County</t>
  </si>
  <si>
    <t>Henry County</t>
  </si>
  <si>
    <t>Martinsville City</t>
  </si>
  <si>
    <t>Patrick County</t>
  </si>
  <si>
    <t>Lee County</t>
  </si>
  <si>
    <t>Norton City</t>
  </si>
  <si>
    <t>Scott County</t>
  </si>
  <si>
    <t>Wise County</t>
  </si>
  <si>
    <t>Brunswick County</t>
  </si>
  <si>
    <t>Halifax County</t>
  </si>
  <si>
    <t>Mecklenburg County</t>
  </si>
  <si>
    <t>Chesterfield County</t>
  </si>
  <si>
    <t>Amelia County</t>
  </si>
  <si>
    <t>Buckingham County</t>
  </si>
  <si>
    <t>Charlotte County</t>
  </si>
  <si>
    <t>Cumberland County</t>
  </si>
  <si>
    <t>Lunenbeurg County</t>
  </si>
  <si>
    <t>Nottoway County</t>
  </si>
  <si>
    <t>Prince Edward County</t>
  </si>
  <si>
    <t>Colonial Heights City</t>
  </si>
  <si>
    <t>Dinwiddie County</t>
  </si>
  <si>
    <t>Emporia City</t>
  </si>
  <si>
    <t>Greensville County</t>
  </si>
  <si>
    <t>Hopewell City</t>
  </si>
  <si>
    <t>Petersburg City</t>
  </si>
  <si>
    <t>Prince George County</t>
  </si>
  <si>
    <t>Surry County</t>
  </si>
  <si>
    <t>Sussex County</t>
  </si>
  <si>
    <t>Goochland County</t>
  </si>
  <si>
    <t>Powhatan County</t>
  </si>
  <si>
    <t>Hanover County</t>
  </si>
  <si>
    <t>Charles City County</t>
  </si>
  <si>
    <t>Henrico County</t>
  </si>
  <si>
    <t>New Kent County</t>
  </si>
  <si>
    <t>Richmond City</t>
  </si>
  <si>
    <t>Chesapeake City</t>
  </si>
  <si>
    <t>James City County</t>
  </si>
  <si>
    <t>Poquoson City</t>
  </si>
  <si>
    <t>Williamsburg City</t>
  </si>
  <si>
    <t>York County</t>
  </si>
  <si>
    <t>Accomack County</t>
  </si>
  <si>
    <t>Northampton County</t>
  </si>
  <si>
    <t>Hampton City</t>
  </si>
  <si>
    <t>Newport News City</t>
  </si>
  <si>
    <t>Essex County</t>
  </si>
  <si>
    <t>Gloucester County</t>
  </si>
  <si>
    <t>King and Queen County</t>
  </si>
  <si>
    <t>King William County</t>
  </si>
  <si>
    <t>Lancaster County</t>
  </si>
  <si>
    <t>Mathews County</t>
  </si>
  <si>
    <t>Middlesex County</t>
  </si>
  <si>
    <t>Northumberland County</t>
  </si>
  <si>
    <t>Richmond County</t>
  </si>
  <si>
    <t>Westmoreland County</t>
  </si>
  <si>
    <t>Norfolk City</t>
  </si>
  <si>
    <t>Portsmouth City</t>
  </si>
  <si>
    <t>Virginia Beach City</t>
  </si>
  <si>
    <t>Franklin City</t>
  </si>
  <si>
    <t>Isle of Wight County</t>
  </si>
  <si>
    <t>Southampton County</t>
  </si>
  <si>
    <t>Suffolk City</t>
  </si>
  <si>
    <t>Amendments</t>
  </si>
  <si>
    <t>Adjusted Award Amount</t>
  </si>
  <si>
    <t>Individual Distribution</t>
  </si>
  <si>
    <t xml:space="preserve"> FY24 Direct Shares</t>
  </si>
  <si>
    <t>FY24 from OAA</t>
  </si>
  <si>
    <t xml:space="preserve">FY24 Gold Standard </t>
  </si>
  <si>
    <t>Grant Type</t>
  </si>
  <si>
    <t>Fiscal Agent? (Y/N)</t>
  </si>
  <si>
    <t>Other Revenue Source</t>
  </si>
  <si>
    <t>OAA Amount Requested</t>
  </si>
  <si>
    <t>OAA Amount Awarded</t>
  </si>
  <si>
    <t>Cooperative Planning</t>
  </si>
  <si>
    <t>Cooperative Partnership</t>
  </si>
  <si>
    <t>Mallinckrodt first year amount hard-keyed in</t>
  </si>
  <si>
    <t>Total Settlement Funds Paid to VA Localities by Year</t>
  </si>
  <si>
    <t xml:space="preserve">Locality's Allocation Percentage </t>
  </si>
  <si>
    <t>Fiscal Year</t>
  </si>
  <si>
    <t>Distributors</t>
  </si>
  <si>
    <t>Janssen</t>
  </si>
  <si>
    <t>Mallinckrodt</t>
  </si>
  <si>
    <t>From OAA</t>
  </si>
  <si>
    <t>Total</t>
  </si>
  <si>
    <t>FY 2022</t>
  </si>
  <si>
    <t>Albemarle</t>
  </si>
  <si>
    <t>FY 2023</t>
  </si>
  <si>
    <t>FY 2024</t>
  </si>
  <si>
    <t>Alleghany</t>
  </si>
  <si>
    <t>FY 2025</t>
  </si>
  <si>
    <t>Amelia</t>
  </si>
  <si>
    <t>FY 2026</t>
  </si>
  <si>
    <t>Amherst</t>
  </si>
  <si>
    <t>FY 2027</t>
  </si>
  <si>
    <t>FY 2028</t>
  </si>
  <si>
    <t>FY 2029</t>
  </si>
  <si>
    <t>Augusta</t>
  </si>
  <si>
    <t>FY 2030</t>
  </si>
  <si>
    <t>Bath</t>
  </si>
  <si>
    <t>FY 2031</t>
  </si>
  <si>
    <t>Bedford</t>
  </si>
  <si>
    <t>FY 2032</t>
  </si>
  <si>
    <t>Bland</t>
  </si>
  <si>
    <t>FY 2033</t>
  </si>
  <si>
    <t>Botetourt</t>
  </si>
  <si>
    <t>FY 2034</t>
  </si>
  <si>
    <t>FY 2035</t>
  </si>
  <si>
    <t>FY 2036</t>
  </si>
  <si>
    <t>Buchanan</t>
  </si>
  <si>
    <t>FY 2037</t>
  </si>
  <si>
    <t>Buckingham</t>
  </si>
  <si>
    <t>FY 2038</t>
  </si>
  <si>
    <t>FY 2039</t>
  </si>
  <si>
    <t>Campbell</t>
  </si>
  <si>
    <t>Caroline</t>
  </si>
  <si>
    <r>
      <t>The yearly totals in the "</t>
    </r>
    <r>
      <rPr>
        <b/>
        <sz val="10.5"/>
        <color theme="1"/>
        <rFont val="Times New Roman"/>
        <family val="1"/>
      </rPr>
      <t>Distributors</t>
    </r>
    <r>
      <rPr>
        <sz val="10.5"/>
        <color theme="1"/>
        <rFont val="Times New Roman"/>
        <family val="1"/>
      </rPr>
      <t>" and "</t>
    </r>
    <r>
      <rPr>
        <b/>
        <sz val="10.5"/>
        <color theme="1"/>
        <rFont val="Times New Roman"/>
        <family val="1"/>
      </rPr>
      <t>Janssen</t>
    </r>
    <r>
      <rPr>
        <sz val="10.5"/>
        <color theme="1"/>
        <rFont val="Times New Roman"/>
        <family val="1"/>
      </rPr>
      <t>" columns are calculated by taking 22.5% of the Base Payments and Incentive Payments disbursed from the settlements in the specified year.  
The yearly totals in the "</t>
    </r>
    <r>
      <rPr>
        <b/>
        <sz val="10.5"/>
        <color theme="1"/>
        <rFont val="Times New Roman"/>
        <family val="1"/>
      </rPr>
      <t>From OAA</t>
    </r>
    <r>
      <rPr>
        <sz val="10.5"/>
        <color theme="1"/>
        <rFont val="Times New Roman"/>
        <family val="1"/>
      </rPr>
      <t xml:space="preserve">" column are caluclated by taking 8.25% of the Base Payments and Incentive Payments disbursed from both settlements in the specified year. 
</t>
    </r>
  </si>
  <si>
    <t>Carroll</t>
  </si>
  <si>
    <t>Charles City</t>
  </si>
  <si>
    <t>Charlotte</t>
  </si>
  <si>
    <t>Mallinckrodt total to VA estimate</t>
  </si>
  <si>
    <t>Clarke</t>
  </si>
  <si>
    <r>
      <rPr>
        <b/>
        <sz val="12"/>
        <color theme="1"/>
        <rFont val="Times New Roman"/>
        <family val="1"/>
      </rPr>
      <t>Payment Totals by Year</t>
    </r>
    <r>
      <rPr>
        <sz val="11"/>
        <color theme="1"/>
        <rFont val="Calibri"/>
        <family val="2"/>
        <scheme val="minor"/>
      </rPr>
      <t xml:space="preserve">
(Base Payment, Incentive Payment A &amp; Incentive Payment D, if applicable) </t>
    </r>
  </si>
  <si>
    <t>Total Payment</t>
  </si>
  <si>
    <t>Craig</t>
  </si>
  <si>
    <t>Mallinckrodt first year estimate</t>
  </si>
  <si>
    <t>Cumberland</t>
  </si>
  <si>
    <t>Dickenson</t>
  </si>
  <si>
    <t>Dinwiddie</t>
  </si>
  <si>
    <t>Essex</t>
  </si>
  <si>
    <t>Fairfax</t>
  </si>
  <si>
    <t>Fauquier</t>
  </si>
  <si>
    <t>Floyd</t>
  </si>
  <si>
    <t>Fluvanna</t>
  </si>
  <si>
    <t>Franklin</t>
  </si>
  <si>
    <t>Frederick</t>
  </si>
  <si>
    <t>Giles</t>
  </si>
  <si>
    <t>Gloucester</t>
  </si>
  <si>
    <t>Goochland</t>
  </si>
  <si>
    <t>Greene</t>
  </si>
  <si>
    <t>Greensville</t>
  </si>
  <si>
    <t>Halifax</t>
  </si>
  <si>
    <t>Henry</t>
  </si>
  <si>
    <t>Highland</t>
  </si>
  <si>
    <t>Isle of Wight</t>
  </si>
  <si>
    <t>James City</t>
  </si>
  <si>
    <t>King George</t>
  </si>
  <si>
    <t>King William</t>
  </si>
  <si>
    <t>King and Queen</t>
  </si>
  <si>
    <t>Lancaster</t>
  </si>
  <si>
    <t>Lee</t>
  </si>
  <si>
    <t>Loudoun</t>
  </si>
  <si>
    <t>Lunenburg</t>
  </si>
  <si>
    <t>Madison</t>
  </si>
  <si>
    <t>Mathews</t>
  </si>
  <si>
    <t>Mecklenburg</t>
  </si>
  <si>
    <t>Middlesex</t>
  </si>
  <si>
    <t>Nelson</t>
  </si>
  <si>
    <t>New Kent</t>
  </si>
  <si>
    <t>Northampton</t>
  </si>
  <si>
    <t>Northumberland</t>
  </si>
  <si>
    <t>Nottoway</t>
  </si>
  <si>
    <t>Orange</t>
  </si>
  <si>
    <t>Page</t>
  </si>
  <si>
    <t>Patrick</t>
  </si>
  <si>
    <t>Pittsylvania</t>
  </si>
  <si>
    <t>Prince Edward</t>
  </si>
  <si>
    <t>Prince George</t>
  </si>
  <si>
    <t>Pulaski</t>
  </si>
  <si>
    <t>Rappahannock</t>
  </si>
  <si>
    <t>Richmond</t>
  </si>
  <si>
    <t>Roanoke</t>
  </si>
  <si>
    <t>Rockbridge</t>
  </si>
  <si>
    <t>Russell</t>
  </si>
  <si>
    <t>Scott</t>
  </si>
  <si>
    <t>Shenandoah</t>
  </si>
  <si>
    <t>Southampton</t>
  </si>
  <si>
    <t>Spotsylvania</t>
  </si>
  <si>
    <t>Surry</t>
  </si>
  <si>
    <t>Sussex</t>
  </si>
  <si>
    <t>Tazewell</t>
  </si>
  <si>
    <t>Warren</t>
  </si>
  <si>
    <t>Westmoreland</t>
  </si>
  <si>
    <t>Wythe</t>
  </si>
  <si>
    <t>York</t>
  </si>
  <si>
    <t xml:space="preserve"> </t>
  </si>
  <si>
    <t>Albermarle County #1</t>
  </si>
  <si>
    <t>Albermarle County #2</t>
  </si>
  <si>
    <t>Rockingham County #1</t>
  </si>
  <si>
    <t>Rockingham County #2</t>
  </si>
  <si>
    <t xml:space="preserve"> FY22 Direct Shares</t>
  </si>
  <si>
    <t xml:space="preserve"> FY23 Direct Shares</t>
  </si>
  <si>
    <t>FY22 from OAA</t>
  </si>
  <si>
    <t xml:space="preserve">FY22 Gold Standard </t>
  </si>
  <si>
    <t>FY23 from OAA</t>
  </si>
  <si>
    <t xml:space="preserve">FY23 Gold Standard </t>
  </si>
  <si>
    <t>Direct Distributions Received to Date</t>
  </si>
  <si>
    <t>Direct Distributions Contributed as Match to Date</t>
  </si>
  <si>
    <t>Individual OAA Distributions Made to Date</t>
  </si>
  <si>
    <t>Individual Distribution Used as Match to Date</t>
  </si>
  <si>
    <t>N</t>
  </si>
  <si>
    <t>Y</t>
  </si>
  <si>
    <t>Individual Gold Standard Distributions Eligible to Receive to Date</t>
  </si>
  <si>
    <t xml:space="preserve">Individual OAA Distributions Eligible to Receive to Date </t>
  </si>
  <si>
    <t>Total Individual Distributions Eligible to Receive (incl Gold Standard)</t>
  </si>
  <si>
    <t>N/A</t>
  </si>
  <si>
    <t xml:space="preserve">      </t>
  </si>
  <si>
    <t>Staff Award Recommendation</t>
  </si>
  <si>
    <t xml:space="preserve">
Direct Distribution Used Toward Proposal </t>
  </si>
  <si>
    <t xml:space="preserve">
Individual Distribution Used Toward Proposal</t>
  </si>
  <si>
    <t>Direct Distributions</t>
  </si>
  <si>
    <t>Projected</t>
  </si>
  <si>
    <t>Actual</t>
  </si>
  <si>
    <t>OAA Individual Funding</t>
  </si>
  <si>
    <t>Eligible to Receive</t>
  </si>
  <si>
    <t>Balance Available</t>
  </si>
  <si>
    <t>Amt Locality Eligible to Receive</t>
  </si>
  <si>
    <t>Direct Shares</t>
  </si>
  <si>
    <t xml:space="preserve">Direct Distributions </t>
  </si>
  <si>
    <t>Gold Standard</t>
  </si>
  <si>
    <t>Individual Funding from OAA</t>
  </si>
  <si>
    <t>OAA Individual Award</t>
  </si>
  <si>
    <t xml:space="preserve">Gold Standard </t>
  </si>
  <si>
    <t>Gold Standard Award Amount</t>
  </si>
  <si>
    <t>OAA Individual</t>
  </si>
  <si>
    <t/>
  </si>
  <si>
    <t xml:space="preserve">Albemarle County </t>
  </si>
  <si>
    <t xml:space="preserve">Rockingham County </t>
  </si>
  <si>
    <t>Used as OAA Match</t>
  </si>
  <si>
    <t>Awarded / Used as Match</t>
  </si>
  <si>
    <t>OAA Individual Distribution</t>
  </si>
  <si>
    <t>OAA Gold Standard Incentive</t>
  </si>
  <si>
    <t>MOU Allocation %:</t>
  </si>
  <si>
    <t>Total OAA Individual Distribution</t>
  </si>
  <si>
    <t>Total OAA Gold Standard Incentive</t>
  </si>
  <si>
    <t>No Application to OAA</t>
  </si>
  <si>
    <t>Must Apply to OAA</t>
  </si>
  <si>
    <t xml:space="preserve"> Eligible to Receive</t>
  </si>
  <si>
    <t xml:space="preserve">City or County: </t>
  </si>
  <si>
    <t xml:space="preserve">   </t>
  </si>
  <si>
    <t xml:space="preserve">  </t>
  </si>
  <si>
    <t xml:space="preserve">     VIRGINIA OPIOID ABATEMENT AUTHORITY</t>
  </si>
  <si>
    <t xml:space="preserve">     CITY/COUNTY ESTIMATED SETTLEMENT FUNDS </t>
  </si>
  <si>
    <t xml:space="preserve">     LOOK-UP TOOL FY2022-FY2039</t>
  </si>
  <si>
    <r>
      <t xml:space="preserve">                         701 East Franklin Street, Suite 803, Richmond, Virginia 23219 </t>
    </r>
    <r>
      <rPr>
        <sz val="16"/>
        <color theme="1"/>
        <rFont val="Calibri"/>
        <family val="2"/>
        <scheme val="minor"/>
      </rPr>
      <t xml:space="preserve">|  </t>
    </r>
    <r>
      <rPr>
        <sz val="11"/>
        <color theme="1"/>
        <rFont val="Calibri"/>
        <family val="2"/>
        <scheme val="minor"/>
      </rPr>
      <t xml:space="preserve"> 804-500-1810   </t>
    </r>
    <r>
      <rPr>
        <sz val="16"/>
        <color theme="1"/>
        <rFont val="Calibri"/>
        <family val="2"/>
        <scheme val="minor"/>
      </rPr>
      <t xml:space="preserve">|  </t>
    </r>
    <r>
      <rPr>
        <sz val="11"/>
        <color theme="1"/>
        <rFont val="Calibri"/>
        <family val="2"/>
        <scheme val="minor"/>
      </rPr>
      <t xml:space="preserve">info@voaa.us   </t>
    </r>
    <r>
      <rPr>
        <sz val="16"/>
        <color theme="1"/>
        <rFont val="Calibri"/>
        <family val="2"/>
        <scheme val="minor"/>
      </rPr>
      <t xml:space="preserve">|  </t>
    </r>
    <r>
      <rPr>
        <sz val="11"/>
        <color theme="1"/>
        <rFont val="Calibri"/>
        <family val="2"/>
        <scheme val="minor"/>
      </rPr>
      <t>www.voaa.us</t>
    </r>
  </si>
  <si>
    <t>City/County Estimated Settlement Funds Lookup Tool Instructions</t>
  </si>
  <si>
    <t xml:space="preserve">Note: The Virginia Office of the Attorney General and the Virginia Opioid Abatement Authority are the  data source. While FY2022 and FY2023 amounts are confirmed, each of the subsequent years are estimates and may vary based on adjustments occurring at the national level prior to distribution to the states. </t>
  </si>
  <si>
    <t>City/County Estimated Settlement Funds Look Up Tool Instructions</t>
  </si>
  <si>
    <t>Estimated Direct Distributions from Settlement Administrator</t>
  </si>
  <si>
    <r>
      <t xml:space="preserve">   701 East Franklin Street, Suite 803, Richmond, Virginia 23219 </t>
    </r>
    <r>
      <rPr>
        <sz val="16"/>
        <color theme="1"/>
        <rFont val="Calibri"/>
        <family val="2"/>
        <scheme val="minor"/>
      </rPr>
      <t>|</t>
    </r>
    <r>
      <rPr>
        <sz val="11"/>
        <color theme="1"/>
        <rFont val="Calibri"/>
        <family val="2"/>
        <scheme val="minor"/>
      </rPr>
      <t xml:space="preserve"> 804-500-1810 </t>
    </r>
    <r>
      <rPr>
        <sz val="16"/>
        <color theme="1"/>
        <rFont val="Calibri"/>
        <family val="2"/>
        <scheme val="minor"/>
      </rPr>
      <t xml:space="preserve">| </t>
    </r>
    <r>
      <rPr>
        <sz val="11"/>
        <color theme="1"/>
        <rFont val="Calibri"/>
        <family val="2"/>
        <scheme val="minor"/>
      </rPr>
      <t xml:space="preserve">info@voaa.us </t>
    </r>
    <r>
      <rPr>
        <sz val="16"/>
        <color theme="1"/>
        <rFont val="Calibri"/>
        <family val="2"/>
        <scheme val="minor"/>
      </rPr>
      <t>|</t>
    </r>
    <r>
      <rPr>
        <sz val="11"/>
        <color theme="1"/>
        <rFont val="Calibri"/>
        <family val="2"/>
        <scheme val="minor"/>
      </rPr>
      <t>www.voaa.us</t>
    </r>
  </si>
  <si>
    <t>Direct Distribution Details</t>
  </si>
  <si>
    <t>Direct Distribution, OAA Individual Distribution, and OAA Gold Standard</t>
  </si>
  <si>
    <t>Please note this tool tracks finalized settlements. As new settlements are achieved, this tool will be updated.</t>
  </si>
  <si>
    <t xml:space="preserve">                       VIRGINIA OPIOID ABATEMENT AUTHORITY</t>
  </si>
  <si>
    <t xml:space="preserve">                       CITY/COUNTY ESTIMATED SETTLEMENT FUNDS </t>
  </si>
  <si>
    <t xml:space="preserve">                       LOOK-UP TOOL FY2022-FY2039</t>
  </si>
  <si>
    <r>
      <t>Mallinkrodt</t>
    </r>
    <r>
      <rPr>
        <vertAlign val="superscript"/>
        <sz val="14"/>
        <color theme="1"/>
        <rFont val="Calibri"/>
        <family val="2"/>
        <scheme val="minor"/>
      </rPr>
      <t>1</t>
    </r>
  </si>
  <si>
    <t>Choose City/County</t>
  </si>
  <si>
    <t>To see the estimated amounts disbursed or to be disbursed to a specific city or county for each year of the settlements: 
1. Click on cell C10, which currently reads "Choose City/County."
2. Use the drop down menu to select a city or county and the amounts 
    below will change to show the city or county's estimated payments.</t>
  </si>
  <si>
    <t>To see the estimated amounts disbursed or to be disbursed to a specific city or county for each year of the settlements: 
1. Click on cell C9, which currently reads "Choose City/County."
2. Use the drop down menu to select a city or county and the amounts below will
    change to show the city or county's estimated payments..</t>
  </si>
  <si>
    <t>Fiscal Year (FY)</t>
  </si>
  <si>
    <t>Reflects advance July 2027 payment by Cencora in January 2024</t>
  </si>
  <si>
    <t>Overall payout decrease from Cencora advance payment</t>
  </si>
  <si>
    <r>
      <rPr>
        <vertAlign val="superscript"/>
        <sz val="9"/>
        <color theme="1"/>
        <rFont val="Calibri"/>
        <family val="2"/>
        <scheme val="minor"/>
      </rPr>
      <t xml:space="preserve">1 </t>
    </r>
    <r>
      <rPr>
        <sz val="9"/>
        <color theme="1"/>
        <rFont val="Calibri"/>
        <family val="2"/>
        <scheme val="minor"/>
      </rPr>
      <t>FY2024 is final payment from Mallinkrodt.</t>
    </r>
  </si>
  <si>
    <t>As of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</si>
</sst>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0000000%"/>
    <numFmt numFmtId="165" formatCode="&quot;$&quot;#,##0"/>
  </numFmts>
  <fonts count="33" x14ac:knownFonts="1">
    <font>
      <sz val="11"/>
      <color theme="1"/>
      <name val="Calibri"/>
      <family val="2"/>
      <scheme val="minor"/>
    </font>
    <font>
      <b/>
      <sz val="11"/>
      <color theme="1"/>
      <name val="Calibri"/>
      <family val="2"/>
      <scheme val="minor"/>
    </font>
    <font>
      <sz val="11"/>
      <name val="Calibri"/>
      <family val="2"/>
    </font>
    <font>
      <b/>
      <sz val="12"/>
      <color theme="1"/>
      <name val="Times New Roman"/>
      <family val="1"/>
    </font>
    <font>
      <b/>
      <u/>
      <sz val="12"/>
      <color theme="1"/>
      <name val="Times New Roman"/>
      <family val="1"/>
    </font>
    <font>
      <sz val="12"/>
      <name val="Times New Roman"/>
      <family val="1"/>
    </font>
    <font>
      <sz val="12"/>
      <color theme="1"/>
      <name val="Times New Roman"/>
      <family val="1"/>
    </font>
    <font>
      <b/>
      <sz val="12"/>
      <name val="Times New Roman"/>
      <family val="1"/>
    </font>
    <font>
      <sz val="10.5"/>
      <color theme="1"/>
      <name val="Times New Roman"/>
      <family val="1"/>
    </font>
    <font>
      <b/>
      <sz val="10.5"/>
      <color theme="1"/>
      <name val="Times New Roman"/>
      <family val="1"/>
    </font>
    <font>
      <sz val="12"/>
      <color theme="1"/>
      <name val="Calibri"/>
      <family val="2"/>
      <scheme val="minor"/>
    </font>
    <font>
      <b/>
      <sz val="12"/>
      <color theme="1"/>
      <name val="Calibri"/>
      <family val="2"/>
      <scheme val="minor"/>
    </font>
    <font>
      <sz val="8"/>
      <name val="Calibri"/>
      <family val="2"/>
      <scheme val="minor"/>
    </font>
    <font>
      <b/>
      <u/>
      <sz val="11"/>
      <color theme="1"/>
      <name val="Calibri"/>
      <family val="2"/>
      <scheme val="minor"/>
    </font>
    <font>
      <b/>
      <sz val="13"/>
      <color theme="1"/>
      <name val="Calibri"/>
      <family val="2"/>
      <scheme val="minor"/>
    </font>
    <font>
      <sz val="13"/>
      <color theme="1"/>
      <name val="Calibri"/>
      <family val="2"/>
      <scheme val="minor"/>
    </font>
    <font>
      <sz val="11"/>
      <color theme="1"/>
      <name val="Times New Roman"/>
      <family val="1"/>
    </font>
    <font>
      <b/>
      <sz val="14"/>
      <color theme="1"/>
      <name val="Calibri"/>
      <family val="2"/>
      <scheme val="minor"/>
    </font>
    <font>
      <b/>
      <sz val="18"/>
      <color theme="1"/>
      <name val="Merriweather"/>
    </font>
    <font>
      <b/>
      <sz val="18"/>
      <color theme="1"/>
      <name val="Calibri"/>
      <family val="2"/>
      <scheme val="minor"/>
    </font>
    <font>
      <sz val="16"/>
      <color theme="1"/>
      <name val="Calibri"/>
      <family val="2"/>
      <scheme val="minor"/>
    </font>
    <font>
      <sz val="9"/>
      <color theme="1"/>
      <name val="Calibri"/>
      <family val="2"/>
      <scheme val="minor"/>
    </font>
    <font>
      <b/>
      <sz val="13.5"/>
      <color theme="1"/>
      <name val="Merriweather"/>
    </font>
    <font>
      <u/>
      <sz val="11"/>
      <color theme="1"/>
      <name val="Calibri"/>
      <family val="2"/>
      <scheme val="minor"/>
    </font>
    <font>
      <b/>
      <u/>
      <sz val="16"/>
      <color theme="1"/>
      <name val="Merriweather"/>
    </font>
    <font>
      <b/>
      <sz val="16"/>
      <color theme="1"/>
      <name val="Merriweather"/>
    </font>
    <font>
      <sz val="16"/>
      <color theme="1"/>
      <name val="Times New Roman"/>
      <family val="1"/>
    </font>
    <font>
      <b/>
      <u/>
      <sz val="13"/>
      <color theme="1"/>
      <name val="Calibri"/>
      <family val="2"/>
      <scheme val="minor"/>
    </font>
    <font>
      <i/>
      <sz val="12"/>
      <color theme="1"/>
      <name val="Arial"/>
      <family val="2"/>
    </font>
    <font>
      <i/>
      <sz val="11.5"/>
      <color theme="1"/>
      <name val="Arial"/>
      <family val="2"/>
    </font>
    <font>
      <vertAlign val="superscript"/>
      <sz val="9"/>
      <color theme="1"/>
      <name val="Calibri"/>
      <family val="2"/>
      <scheme val="minor"/>
    </font>
    <font>
      <vertAlign val="superscript"/>
      <sz val="14"/>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theme="4" tint="0.79998168889431442"/>
      </patternFill>
    </fill>
    <fill>
      <patternFill patternType="solid">
        <fgColor rgb="FFAFDBC3"/>
        <bgColor indexed="64"/>
      </patternFill>
    </fill>
    <fill>
      <patternFill patternType="solid">
        <fgColor rgb="FF95C3E5"/>
        <bgColor indexed="64"/>
      </patternFill>
    </fill>
    <fill>
      <patternFill patternType="solid">
        <fgColor rgb="FF1F9156"/>
        <bgColor indexed="64"/>
      </patternFill>
    </fill>
  </fills>
  <borders count="72">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bottom/>
      <diagonal/>
    </border>
    <border>
      <left/>
      <right style="thin">
        <color theme="6"/>
      </right>
      <top style="thin">
        <color indexed="64"/>
      </top>
      <bottom style="double">
        <color indexed="64"/>
      </bottom>
      <diagonal/>
    </border>
    <border>
      <left style="thin">
        <color indexed="64"/>
      </left>
      <right style="thin">
        <color theme="6"/>
      </right>
      <top style="thin">
        <color indexed="64"/>
      </top>
      <bottom style="thin">
        <color indexed="64"/>
      </bottom>
      <diagonal/>
    </border>
    <border>
      <left style="thin">
        <color indexed="64"/>
      </left>
      <right style="thin">
        <color theme="6"/>
      </right>
      <top/>
      <bottom/>
      <diagonal/>
    </border>
    <border>
      <left style="thin">
        <color indexed="64"/>
      </left>
      <right style="thin">
        <color theme="6"/>
      </right>
      <top/>
      <bottom style="thin">
        <color indexed="64"/>
      </bottom>
      <diagonal/>
    </border>
    <border>
      <left style="thin">
        <color indexed="64"/>
      </left>
      <right style="thin">
        <color theme="6"/>
      </right>
      <top style="thin">
        <color indexed="64"/>
      </top>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diagonal/>
    </border>
    <border>
      <left style="thin">
        <color theme="6"/>
      </left>
      <right style="thin">
        <color theme="6"/>
      </right>
      <top/>
      <bottom/>
      <diagonal/>
    </border>
    <border>
      <left style="thin">
        <color theme="6"/>
      </left>
      <right style="thin">
        <color theme="6"/>
      </right>
      <top/>
      <bottom style="thin">
        <color indexed="64"/>
      </bottom>
      <diagonal/>
    </border>
    <border>
      <left style="thin">
        <color theme="6"/>
      </left>
      <right style="thin">
        <color theme="6"/>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6"/>
      </left>
      <right/>
      <top style="thin">
        <color indexed="64"/>
      </top>
      <bottom style="double">
        <color indexed="64"/>
      </bottom>
      <diagonal/>
    </border>
    <border>
      <left style="thin">
        <color indexed="64"/>
      </left>
      <right style="thin">
        <color theme="6"/>
      </right>
      <top style="thin">
        <color indexed="64"/>
      </top>
      <bottom style="double">
        <color indexed="64"/>
      </bottom>
      <diagonal/>
    </border>
    <border>
      <left style="thin">
        <color theme="6"/>
      </left>
      <right style="thin">
        <color auto="1"/>
      </right>
      <top style="thin">
        <color indexed="64"/>
      </top>
      <bottom style="double">
        <color indexed="64"/>
      </bottom>
      <diagonal/>
    </border>
    <border>
      <left style="thin">
        <color indexed="64"/>
      </left>
      <right style="thin">
        <color theme="6"/>
      </right>
      <top style="thin">
        <color indexed="64"/>
      </top>
      <bottom style="thin">
        <color theme="6"/>
      </bottom>
      <diagonal/>
    </border>
    <border>
      <left style="thin">
        <color theme="6"/>
      </left>
      <right style="thin">
        <color theme="6"/>
      </right>
      <top style="thin">
        <color indexed="64"/>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indexed="64"/>
      </left>
      <right style="thin">
        <color theme="6"/>
      </right>
      <top style="thin">
        <color theme="6"/>
      </top>
      <bottom style="thin">
        <color indexed="64"/>
      </bottom>
      <diagonal/>
    </border>
    <border>
      <left style="thin">
        <color theme="6"/>
      </left>
      <right style="thin">
        <color theme="6"/>
      </right>
      <top style="thin">
        <color theme="6"/>
      </top>
      <bottom style="thin">
        <color indexed="64"/>
      </bottom>
      <diagonal/>
    </border>
    <border>
      <left style="thin">
        <color indexed="64"/>
      </left>
      <right style="thin">
        <color indexed="64"/>
      </right>
      <top style="thin">
        <color indexed="64"/>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indexed="64"/>
      </right>
      <top style="thin">
        <color theme="6"/>
      </top>
      <bottom style="thin">
        <color indexed="64"/>
      </bottom>
      <diagonal/>
    </border>
    <border>
      <left style="thin">
        <color theme="6"/>
      </left>
      <right/>
      <top style="thin">
        <color indexed="64"/>
      </top>
      <bottom style="thin">
        <color theme="6"/>
      </bottom>
      <diagonal/>
    </border>
    <border>
      <left style="thin">
        <color theme="6"/>
      </left>
      <right/>
      <top style="thin">
        <color theme="6"/>
      </top>
      <bottom style="thin">
        <color theme="6"/>
      </bottom>
      <diagonal/>
    </border>
    <border>
      <left style="thin">
        <color theme="6"/>
      </left>
      <right/>
      <top style="thin">
        <color theme="6"/>
      </top>
      <bottom style="thin">
        <color indexed="64"/>
      </bottom>
      <diagonal/>
    </border>
  </borders>
  <cellStyleXfs count="2">
    <xf numFmtId="0" fontId="0" fillId="0" borderId="0"/>
    <xf numFmtId="0" fontId="2" fillId="0" borderId="0"/>
  </cellStyleXfs>
  <cellXfs count="231">
    <xf numFmtId="0" fontId="0" fillId="0" borderId="0" xfId="0"/>
    <xf numFmtId="0" fontId="1" fillId="0" borderId="0" xfId="0" applyFont="1"/>
    <xf numFmtId="3" fontId="0" fillId="0" borderId="0" xfId="0" applyNumberFormat="1"/>
    <xf numFmtId="4" fontId="0" fillId="0" borderId="0" xfId="0" applyNumberFormat="1"/>
    <xf numFmtId="0" fontId="1" fillId="0" borderId="0" xfId="0" applyFont="1" applyAlignment="1">
      <alignment horizontal="center"/>
    </xf>
    <xf numFmtId="49" fontId="1" fillId="0" borderId="0" xfId="0" applyNumberFormat="1" applyFont="1"/>
    <xf numFmtId="49" fontId="0" fillId="0" borderId="0" xfId="0" applyNumberFormat="1"/>
    <xf numFmtId="0" fontId="1" fillId="0" borderId="0" xfId="0" applyFont="1" applyAlignment="1">
      <alignment horizontal="center" wrapText="1"/>
    </xf>
    <xf numFmtId="3" fontId="1" fillId="0" borderId="0" xfId="0" applyNumberFormat="1" applyFont="1" applyAlignment="1">
      <alignment horizontal="center" wrapText="1"/>
    </xf>
    <xf numFmtId="0" fontId="3" fillId="0" borderId="0" xfId="0" applyFont="1" applyAlignment="1">
      <alignment vertical="top" wrapText="1"/>
    </xf>
    <xf numFmtId="0" fontId="0" fillId="0" borderId="0" xfId="0" applyAlignment="1">
      <alignment vertical="top"/>
    </xf>
    <xf numFmtId="0" fontId="0" fillId="0" borderId="0" xfId="0" applyAlignment="1">
      <alignment horizontal="left" vertical="top"/>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0" fillId="0" borderId="0" xfId="0" applyAlignment="1">
      <alignment vertical="center"/>
    </xf>
    <xf numFmtId="0" fontId="5" fillId="4" borderId="6" xfId="1" applyFont="1" applyFill="1" applyBorder="1" applyAlignment="1">
      <alignment horizontal="left" vertical="center"/>
    </xf>
    <xf numFmtId="164" fontId="6" fillId="4" borderId="7" xfId="0" applyNumberFormat="1" applyFont="1" applyFill="1" applyBorder="1" applyAlignment="1">
      <alignment horizontal="center" vertical="center"/>
    </xf>
    <xf numFmtId="0" fontId="5" fillId="4" borderId="0" xfId="1" applyFont="1" applyFill="1" applyAlignment="1">
      <alignment horizontal="left" vertical="center"/>
    </xf>
    <xf numFmtId="3" fontId="0" fillId="0" borderId="0" xfId="0" applyNumberFormat="1" applyAlignment="1">
      <alignment vertical="center"/>
    </xf>
    <xf numFmtId="0" fontId="0" fillId="0" borderId="8" xfId="0" applyBorder="1" applyAlignment="1">
      <alignment horizontal="center" vertical="center"/>
    </xf>
    <xf numFmtId="44" fontId="0" fillId="0" borderId="9" xfId="0" applyNumberFormat="1" applyBorder="1" applyAlignment="1">
      <alignment vertical="center"/>
    </xf>
    <xf numFmtId="44" fontId="0" fillId="0" borderId="9" xfId="0" applyNumberFormat="1" applyBorder="1" applyAlignment="1">
      <alignment horizontal="right" vertical="center"/>
    </xf>
    <xf numFmtId="44" fontId="0" fillId="0" borderId="10" xfId="0" applyNumberFormat="1" applyBorder="1" applyAlignment="1">
      <alignment vertical="center"/>
    </xf>
    <xf numFmtId="0" fontId="5" fillId="5" borderId="11" xfId="1" applyFont="1" applyFill="1" applyBorder="1" applyAlignment="1">
      <alignment horizontal="left" vertical="center"/>
    </xf>
    <xf numFmtId="164" fontId="6" fillId="5" borderId="12" xfId="0" applyNumberFormat="1" applyFont="1" applyFill="1" applyBorder="1" applyAlignment="1">
      <alignment horizontal="center" vertical="center"/>
    </xf>
    <xf numFmtId="0" fontId="5" fillId="5" borderId="0" xfId="1" applyFont="1" applyFill="1" applyAlignment="1">
      <alignment horizontal="left" vertical="center"/>
    </xf>
    <xf numFmtId="0" fontId="0" fillId="0" borderId="13" xfId="0" applyBorder="1" applyAlignment="1">
      <alignment horizontal="center" vertical="center"/>
    </xf>
    <xf numFmtId="44" fontId="0" fillId="0" borderId="14" xfId="0" applyNumberFormat="1" applyBorder="1" applyAlignment="1">
      <alignment vertical="center"/>
    </xf>
    <xf numFmtId="44" fontId="0" fillId="0" borderId="14" xfId="0" applyNumberFormat="1" applyBorder="1" applyAlignment="1">
      <alignment horizontal="right" vertical="center"/>
    </xf>
    <xf numFmtId="44" fontId="0" fillId="0" borderId="15" xfId="0" applyNumberFormat="1" applyBorder="1" applyAlignment="1">
      <alignment vertical="center"/>
    </xf>
    <xf numFmtId="44" fontId="0" fillId="0" borderId="0" xfId="0" applyNumberFormat="1" applyAlignment="1">
      <alignment vertical="center"/>
    </xf>
    <xf numFmtId="0" fontId="5" fillId="4" borderId="11" xfId="1" applyFont="1" applyFill="1" applyBorder="1" applyAlignment="1">
      <alignment horizontal="left" vertical="center"/>
    </xf>
    <xf numFmtId="164" fontId="6" fillId="4" borderId="12" xfId="0" applyNumberFormat="1" applyFont="1" applyFill="1" applyBorder="1" applyAlignment="1">
      <alignment horizontal="center" vertical="center"/>
    </xf>
    <xf numFmtId="44" fontId="0" fillId="0" borderId="16" xfId="0" applyNumberFormat="1" applyBorder="1" applyAlignment="1">
      <alignment vertical="center"/>
    </xf>
    <xf numFmtId="44" fontId="0" fillId="0" borderId="17" xfId="0" applyNumberFormat="1" applyBorder="1" applyAlignment="1">
      <alignment vertical="center"/>
    </xf>
    <xf numFmtId="0" fontId="3" fillId="0" borderId="1" xfId="0" applyFont="1" applyBorder="1" applyAlignment="1">
      <alignment horizontal="center" vertical="center"/>
    </xf>
    <xf numFmtId="44" fontId="7" fillId="0" borderId="18" xfId="0" applyNumberFormat="1" applyFont="1" applyBorder="1" applyAlignment="1">
      <alignment vertical="center"/>
    </xf>
    <xf numFmtId="44" fontId="3" fillId="0" borderId="18" xfId="0" applyNumberFormat="1" applyFont="1" applyBorder="1" applyAlignment="1">
      <alignment vertical="center"/>
    </xf>
    <xf numFmtId="44" fontId="3" fillId="0" borderId="19" xfId="0" applyNumberFormat="1" applyFont="1" applyBorder="1" applyAlignment="1">
      <alignment vertical="center"/>
    </xf>
    <xf numFmtId="49" fontId="0" fillId="0" borderId="28" xfId="0" applyNumberFormat="1" applyBorder="1" applyAlignment="1">
      <alignment horizontal="center" vertical="center"/>
    </xf>
    <xf numFmtId="44" fontId="0" fillId="0" borderId="29" xfId="0" applyNumberFormat="1" applyBorder="1" applyAlignment="1">
      <alignment vertical="center"/>
    </xf>
    <xf numFmtId="44" fontId="0" fillId="0" borderId="30" xfId="0" applyNumberFormat="1" applyBorder="1" applyAlignment="1">
      <alignment vertical="center"/>
    </xf>
    <xf numFmtId="44" fontId="0" fillId="0" borderId="31" xfId="0" applyNumberFormat="1" applyBorder="1" applyAlignment="1">
      <alignment horizontal="center" vertical="center"/>
    </xf>
    <xf numFmtId="49" fontId="0" fillId="0" borderId="13" xfId="0" applyNumberFormat="1" applyBorder="1" applyAlignment="1">
      <alignment horizontal="center" vertical="center"/>
    </xf>
    <xf numFmtId="44" fontId="0" fillId="0" borderId="14" xfId="0" applyNumberFormat="1" applyBorder="1" applyAlignment="1">
      <alignment horizontal="center" vertical="center"/>
    </xf>
    <xf numFmtId="44" fontId="0" fillId="0" borderId="12" xfId="0" applyNumberFormat="1" applyBorder="1" applyAlignment="1">
      <alignment horizontal="center" vertical="center"/>
    </xf>
    <xf numFmtId="44" fontId="0" fillId="0" borderId="15" xfId="0" applyNumberFormat="1" applyBorder="1" applyAlignment="1">
      <alignment horizontal="center" vertical="center"/>
    </xf>
    <xf numFmtId="44" fontId="0" fillId="0" borderId="12" xfId="0" applyNumberFormat="1" applyBorder="1" applyAlignment="1">
      <alignment vertical="center"/>
    </xf>
    <xf numFmtId="4" fontId="0" fillId="0" borderId="0" xfId="0" applyNumberFormat="1" applyAlignment="1">
      <alignment vertical="center"/>
    </xf>
    <xf numFmtId="10" fontId="0" fillId="0" borderId="0" xfId="0" applyNumberFormat="1" applyAlignment="1">
      <alignment vertical="center"/>
    </xf>
    <xf numFmtId="49" fontId="0" fillId="0" borderId="32" xfId="0" applyNumberFormat="1" applyBorder="1" applyAlignment="1">
      <alignment horizontal="center" vertical="center"/>
    </xf>
    <xf numFmtId="44" fontId="0" fillId="0" borderId="33" xfId="0" applyNumberFormat="1" applyBorder="1" applyAlignment="1">
      <alignment vertical="center"/>
    </xf>
    <xf numFmtId="44" fontId="0" fillId="0" borderId="34" xfId="0" applyNumberFormat="1" applyBorder="1" applyAlignment="1">
      <alignment vertical="center"/>
    </xf>
    <xf numFmtId="44" fontId="0" fillId="0" borderId="35" xfId="0" applyNumberFormat="1" applyBorder="1" applyAlignment="1">
      <alignment horizontal="center" vertical="center"/>
    </xf>
    <xf numFmtId="0" fontId="5" fillId="4" borderId="36" xfId="1" applyFont="1" applyFill="1" applyBorder="1" applyAlignment="1">
      <alignment horizontal="left" vertical="center"/>
    </xf>
    <xf numFmtId="164" fontId="6" fillId="4" borderId="37" xfId="0" applyNumberFormat="1" applyFont="1" applyFill="1" applyBorder="1" applyAlignment="1">
      <alignment horizontal="center" vertical="center"/>
    </xf>
    <xf numFmtId="44" fontId="5" fillId="4" borderId="0" xfId="1" applyNumberFormat="1" applyFont="1" applyFill="1" applyAlignment="1">
      <alignment horizontal="left" vertical="center"/>
    </xf>
    <xf numFmtId="44" fontId="0" fillId="0" borderId="0" xfId="0" applyNumberFormat="1" applyAlignment="1">
      <alignment vertical="top"/>
    </xf>
    <xf numFmtId="44" fontId="0" fillId="0" borderId="0" xfId="0" applyNumberFormat="1"/>
    <xf numFmtId="0" fontId="10" fillId="0" borderId="0" xfId="0" applyFont="1" applyAlignment="1">
      <alignment horizontal="left" vertical="top"/>
    </xf>
    <xf numFmtId="44" fontId="10" fillId="0" borderId="0" xfId="0" applyNumberFormat="1" applyFont="1" applyAlignment="1">
      <alignment horizontal="left" vertical="top"/>
    </xf>
    <xf numFmtId="0" fontId="10" fillId="0" borderId="0" xfId="0" applyFont="1"/>
    <xf numFmtId="0" fontId="11" fillId="6" borderId="12" xfId="0" applyFont="1" applyFill="1" applyBorder="1" applyAlignment="1">
      <alignment horizontal="center"/>
    </xf>
    <xf numFmtId="0" fontId="11" fillId="6" borderId="38" xfId="0" applyFont="1" applyFill="1" applyBorder="1" applyAlignment="1">
      <alignment horizontal="center"/>
    </xf>
    <xf numFmtId="44" fontId="11" fillId="6" borderId="11" xfId="0" applyNumberFormat="1" applyFont="1" applyFill="1" applyBorder="1" applyAlignment="1">
      <alignment horizontal="center"/>
    </xf>
    <xf numFmtId="44" fontId="11" fillId="7" borderId="12" xfId="0" applyNumberFormat="1" applyFont="1" applyFill="1" applyBorder="1" applyAlignment="1">
      <alignment horizontal="center"/>
    </xf>
    <xf numFmtId="44" fontId="11" fillId="7" borderId="38" xfId="0" applyNumberFormat="1" applyFont="1" applyFill="1" applyBorder="1" applyAlignment="1">
      <alignment horizontal="center"/>
    </xf>
    <xf numFmtId="44" fontId="11" fillId="7" borderId="11" xfId="0" applyNumberFormat="1" applyFont="1" applyFill="1" applyBorder="1" applyAlignment="1">
      <alignment horizontal="center"/>
    </xf>
    <xf numFmtId="0" fontId="11" fillId="8" borderId="12" xfId="0" applyFont="1" applyFill="1" applyBorder="1" applyAlignment="1">
      <alignment horizontal="center"/>
    </xf>
    <xf numFmtId="0" fontId="11" fillId="8" borderId="38" xfId="0" applyFont="1" applyFill="1" applyBorder="1" applyAlignment="1">
      <alignment horizontal="center"/>
    </xf>
    <xf numFmtId="0" fontId="11" fillId="8" borderId="11" xfId="0" applyFont="1" applyFill="1" applyBorder="1" applyAlignment="1">
      <alignment horizontal="center"/>
    </xf>
    <xf numFmtId="3" fontId="10" fillId="0" borderId="0" xfId="0" applyNumberFormat="1" applyFont="1" applyAlignment="1">
      <alignment vertical="center"/>
    </xf>
    <xf numFmtId="0" fontId="10" fillId="0" borderId="0" xfId="0" applyFont="1" applyAlignment="1">
      <alignment horizontal="center" wrapText="1"/>
    </xf>
    <xf numFmtId="0" fontId="0" fillId="0" borderId="0" xfId="0" applyAlignment="1">
      <alignment horizontal="center" wrapText="1"/>
    </xf>
    <xf numFmtId="44" fontId="1" fillId="0" borderId="0" xfId="0" applyNumberFormat="1" applyFont="1" applyAlignment="1">
      <alignment horizontal="center" wrapText="1"/>
    </xf>
    <xf numFmtId="0" fontId="11" fillId="0" borderId="0" xfId="0" applyFont="1" applyAlignment="1">
      <alignment horizontal="left" vertical="top"/>
    </xf>
    <xf numFmtId="44" fontId="11" fillId="6" borderId="38" xfId="0" applyNumberFormat="1" applyFont="1" applyFill="1" applyBorder="1" applyAlignment="1">
      <alignment horizontal="center"/>
    </xf>
    <xf numFmtId="0" fontId="0" fillId="10" borderId="0" xfId="0" applyFill="1"/>
    <xf numFmtId="0" fontId="1" fillId="0" borderId="12" xfId="0" applyFont="1" applyBorder="1" applyAlignment="1">
      <alignment horizontal="center"/>
    </xf>
    <xf numFmtId="0" fontId="1" fillId="0" borderId="38" xfId="0" applyFont="1" applyBorder="1" applyAlignment="1">
      <alignment horizontal="center"/>
    </xf>
    <xf numFmtId="0" fontId="1" fillId="0" borderId="11" xfId="0" applyFont="1" applyBorder="1" applyAlignment="1">
      <alignment horizontal="center"/>
    </xf>
    <xf numFmtId="0" fontId="5" fillId="11" borderId="11" xfId="1" applyFont="1" applyFill="1" applyBorder="1" applyAlignment="1">
      <alignment horizontal="left" vertical="center"/>
    </xf>
    <xf numFmtId="3" fontId="0" fillId="0" borderId="42" xfId="0" applyNumberFormat="1" applyBorder="1"/>
    <xf numFmtId="3" fontId="0" fillId="9" borderId="0" xfId="0" applyNumberFormat="1" applyFill="1"/>
    <xf numFmtId="3" fontId="0" fillId="9" borderId="42" xfId="0" applyNumberFormat="1" applyFill="1" applyBorder="1"/>
    <xf numFmtId="3" fontId="0" fillId="9" borderId="36" xfId="0" applyNumberFormat="1" applyFill="1" applyBorder="1"/>
    <xf numFmtId="0" fontId="0" fillId="0" borderId="40" xfId="0" applyBorder="1" applyAlignment="1">
      <alignment horizontal="center"/>
    </xf>
    <xf numFmtId="164" fontId="6" fillId="4" borderId="0" xfId="0" applyNumberFormat="1" applyFont="1" applyFill="1" applyAlignment="1">
      <alignment horizontal="center" vertical="center"/>
    </xf>
    <xf numFmtId="164" fontId="6" fillId="5" borderId="0" xfId="0" applyNumberFormat="1" applyFont="1" applyFill="1" applyAlignment="1">
      <alignment horizontal="center" vertical="center"/>
    </xf>
    <xf numFmtId="0" fontId="1" fillId="0" borderId="16" xfId="0" applyFont="1" applyBorder="1" applyAlignment="1">
      <alignment horizontal="center"/>
    </xf>
    <xf numFmtId="0" fontId="1" fillId="0" borderId="14" xfId="0" applyFont="1" applyBorder="1" applyAlignment="1">
      <alignment horizontal="center"/>
    </xf>
    <xf numFmtId="3" fontId="0" fillId="9" borderId="44" xfId="0" applyNumberFormat="1" applyFill="1" applyBorder="1"/>
    <xf numFmtId="3" fontId="0" fillId="0" borderId="44" xfId="0" applyNumberFormat="1" applyBorder="1"/>
    <xf numFmtId="3" fontId="0" fillId="0" borderId="9" xfId="0" applyNumberFormat="1" applyBorder="1"/>
    <xf numFmtId="3" fontId="1" fillId="0" borderId="43" xfId="0" applyNumberFormat="1" applyFont="1" applyBorder="1"/>
    <xf numFmtId="0" fontId="16" fillId="0" borderId="0" xfId="0" applyFont="1" applyAlignment="1">
      <alignment horizontal="left" vertical="top"/>
    </xf>
    <xf numFmtId="0" fontId="18" fillId="0" borderId="0" xfId="0" applyFont="1" applyAlignment="1">
      <alignment wrapText="1"/>
    </xf>
    <xf numFmtId="0" fontId="19" fillId="0" borderId="0" xfId="0" applyFont="1" applyAlignment="1">
      <alignment horizontal="center" vertical="center"/>
    </xf>
    <xf numFmtId="164" fontId="15" fillId="0" borderId="0" xfId="0" applyNumberFormat="1" applyFont="1" applyAlignment="1">
      <alignment horizontal="center"/>
    </xf>
    <xf numFmtId="0" fontId="22" fillId="0" borderId="0" xfId="0" applyFont="1" applyAlignment="1">
      <alignment horizontal="center" vertical="center" wrapText="1"/>
    </xf>
    <xf numFmtId="0" fontId="11" fillId="0" borderId="43" xfId="0" applyFont="1" applyBorder="1" applyAlignment="1">
      <alignment horizontal="center"/>
    </xf>
    <xf numFmtId="0" fontId="11" fillId="9" borderId="66" xfId="0" applyFont="1" applyFill="1" applyBorder="1" applyAlignment="1">
      <alignment horizontal="center"/>
    </xf>
    <xf numFmtId="0" fontId="11" fillId="9" borderId="67" xfId="0" applyFont="1" applyFill="1" applyBorder="1" applyAlignment="1">
      <alignment horizontal="center"/>
    </xf>
    <xf numFmtId="0" fontId="11" fillId="0" borderId="67" xfId="0" applyFont="1" applyBorder="1" applyAlignment="1">
      <alignment horizontal="center"/>
    </xf>
    <xf numFmtId="0" fontId="11" fillId="0" borderId="68" xfId="0" applyFont="1" applyBorder="1" applyAlignment="1">
      <alignment horizontal="center"/>
    </xf>
    <xf numFmtId="3" fontId="10" fillId="9" borderId="60" xfId="0" applyNumberFormat="1" applyFont="1" applyFill="1" applyBorder="1" applyAlignment="1">
      <alignment horizontal="center"/>
    </xf>
    <xf numFmtId="3" fontId="10" fillId="9" borderId="61" xfId="0" applyNumberFormat="1" applyFont="1" applyFill="1" applyBorder="1" applyAlignment="1">
      <alignment horizontal="center"/>
    </xf>
    <xf numFmtId="3" fontId="10" fillId="9" borderId="62" xfId="0" applyNumberFormat="1" applyFont="1" applyFill="1" applyBorder="1" applyAlignment="1">
      <alignment horizontal="center"/>
    </xf>
    <xf numFmtId="3" fontId="10" fillId="9" borderId="63" xfId="0" applyNumberFormat="1" applyFont="1" applyFill="1" applyBorder="1" applyAlignment="1">
      <alignment horizontal="center"/>
    </xf>
    <xf numFmtId="3" fontId="10" fillId="0" borderId="63" xfId="0" applyNumberFormat="1" applyFont="1" applyBorder="1" applyAlignment="1">
      <alignment horizontal="center"/>
    </xf>
    <xf numFmtId="3" fontId="10" fillId="0" borderId="65" xfId="0" applyNumberFormat="1" applyFont="1" applyBorder="1" applyAlignment="1">
      <alignment horizontal="center"/>
    </xf>
    <xf numFmtId="3" fontId="11" fillId="0" borderId="43" xfId="0" applyNumberFormat="1" applyFont="1" applyBorder="1" applyAlignment="1">
      <alignment horizontal="center"/>
    </xf>
    <xf numFmtId="0" fontId="14" fillId="0" borderId="0" xfId="0" applyFont="1" applyAlignment="1">
      <alignment horizontal="center" vertical="center" wrapText="1"/>
    </xf>
    <xf numFmtId="164" fontId="15" fillId="9" borderId="14" xfId="0" applyNumberFormat="1" applyFont="1" applyFill="1" applyBorder="1" applyAlignment="1">
      <alignment horizontal="center" vertical="center"/>
    </xf>
    <xf numFmtId="3" fontId="10" fillId="9" borderId="69" xfId="0" applyNumberFormat="1" applyFont="1" applyFill="1" applyBorder="1" applyAlignment="1">
      <alignment horizontal="center"/>
    </xf>
    <xf numFmtId="3" fontId="10" fillId="9" borderId="70" xfId="0" applyNumberFormat="1" applyFont="1" applyFill="1" applyBorder="1" applyAlignment="1">
      <alignment horizontal="center"/>
    </xf>
    <xf numFmtId="3" fontId="10" fillId="0" borderId="70" xfId="0" applyNumberFormat="1" applyFont="1" applyBorder="1" applyAlignment="1">
      <alignment horizontal="center"/>
    </xf>
    <xf numFmtId="3" fontId="10" fillId="0" borderId="71" xfId="0" applyNumberFormat="1" applyFont="1" applyBorder="1" applyAlignment="1">
      <alignment horizontal="center"/>
    </xf>
    <xf numFmtId="0" fontId="0" fillId="0" borderId="0" xfId="0" applyAlignment="1">
      <alignment vertical="center" wrapText="1"/>
    </xf>
    <xf numFmtId="0" fontId="0" fillId="0" borderId="40" xfId="0" applyBorder="1" applyAlignment="1">
      <alignment vertical="center" wrapText="1"/>
    </xf>
    <xf numFmtId="0" fontId="0" fillId="0" borderId="39" xfId="0" applyBorder="1" applyAlignment="1">
      <alignment vertical="center" wrapText="1"/>
    </xf>
    <xf numFmtId="0" fontId="1" fillId="9" borderId="38" xfId="0" applyFont="1" applyFill="1" applyBorder="1" applyAlignment="1">
      <alignment wrapText="1"/>
    </xf>
    <xf numFmtId="0" fontId="22" fillId="0" borderId="0" xfId="0" applyFont="1" applyAlignment="1">
      <alignment vertical="top"/>
    </xf>
    <xf numFmtId="0" fontId="22" fillId="0" borderId="42" xfId="0" applyFont="1" applyBorder="1" applyAlignment="1">
      <alignment vertical="top"/>
    </xf>
    <xf numFmtId="0" fontId="17" fillId="0" borderId="0" xfId="0" applyFont="1" applyAlignment="1">
      <alignment horizontal="center" vertical="center" wrapText="1"/>
    </xf>
    <xf numFmtId="0" fontId="23" fillId="0" borderId="41" xfId="0" applyFont="1" applyBorder="1" applyAlignment="1">
      <alignment vertical="center" wrapText="1"/>
    </xf>
    <xf numFmtId="0" fontId="1" fillId="0" borderId="12"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9" xfId="0" applyFont="1" applyBorder="1" applyAlignment="1">
      <alignment horizontal="center"/>
    </xf>
    <xf numFmtId="165" fontId="0" fillId="0" borderId="51" xfId="0" applyNumberFormat="1" applyBorder="1" applyAlignment="1">
      <alignment horizontal="center"/>
    </xf>
    <xf numFmtId="0" fontId="1" fillId="0" borderId="47" xfId="0" applyFont="1" applyBorder="1" applyAlignment="1">
      <alignment horizontal="center"/>
    </xf>
    <xf numFmtId="165" fontId="0" fillId="0" borderId="52" xfId="0" applyNumberFormat="1" applyBorder="1" applyAlignment="1">
      <alignment horizontal="center"/>
    </xf>
    <xf numFmtId="165" fontId="0" fillId="0" borderId="0" xfId="0" applyNumberFormat="1"/>
    <xf numFmtId="0" fontId="1" fillId="0" borderId="48" xfId="0" applyFont="1" applyBorder="1" applyAlignment="1">
      <alignment horizontal="center"/>
    </xf>
    <xf numFmtId="165" fontId="0" fillId="0" borderId="53" xfId="0" applyNumberFormat="1" applyBorder="1" applyAlignment="1">
      <alignment horizontal="center"/>
    </xf>
    <xf numFmtId="0" fontId="1" fillId="0" borderId="56" xfId="0" applyFont="1" applyBorder="1" applyAlignment="1">
      <alignment horizontal="center"/>
    </xf>
    <xf numFmtId="165" fontId="1" fillId="0" borderId="45" xfId="0" applyNumberFormat="1" applyFont="1" applyBorder="1" applyAlignment="1">
      <alignment horizontal="center"/>
    </xf>
    <xf numFmtId="165" fontId="1" fillId="0" borderId="43" xfId="0" applyNumberFormat="1" applyFont="1" applyBorder="1" applyAlignment="1">
      <alignment horizontal="center"/>
    </xf>
    <xf numFmtId="165" fontId="0" fillId="0" borderId="55" xfId="0" applyNumberFormat="1" applyBorder="1" applyAlignment="1">
      <alignment horizontal="center"/>
    </xf>
    <xf numFmtId="165" fontId="1" fillId="0" borderId="57" xfId="0" applyNumberFormat="1" applyFont="1" applyBorder="1" applyAlignment="1">
      <alignment horizontal="center"/>
    </xf>
    <xf numFmtId="165" fontId="1" fillId="0" borderId="58" xfId="0" applyNumberFormat="1" applyFont="1" applyBorder="1" applyAlignment="1">
      <alignment horizontal="center"/>
    </xf>
    <xf numFmtId="165" fontId="1" fillId="0" borderId="54" xfId="0" applyNumberFormat="1" applyFont="1" applyBorder="1" applyAlignment="1">
      <alignment horizontal="center"/>
    </xf>
    <xf numFmtId="165" fontId="1" fillId="0" borderId="59" xfId="0" applyNumberFormat="1" applyFont="1" applyBorder="1" applyAlignment="1">
      <alignment horizontal="center"/>
    </xf>
    <xf numFmtId="0" fontId="19" fillId="9" borderId="14" xfId="0" applyFont="1" applyFill="1" applyBorder="1" applyAlignment="1" applyProtection="1">
      <alignment horizontal="center" vertical="center" wrapText="1"/>
      <protection locked="0"/>
    </xf>
    <xf numFmtId="0" fontId="18" fillId="0" borderId="0" xfId="0" applyFont="1" applyAlignment="1">
      <alignment vertical="center" wrapText="1"/>
    </xf>
    <xf numFmtId="0" fontId="26" fillId="0" borderId="0" xfId="0" applyFont="1" applyAlignment="1">
      <alignment vertical="center" wrapText="1"/>
    </xf>
    <xf numFmtId="0" fontId="17" fillId="0" borderId="12" xfId="0" applyFont="1" applyBorder="1" applyAlignment="1">
      <alignment horizontal="center" vertical="center"/>
    </xf>
    <xf numFmtId="0" fontId="17" fillId="0" borderId="50" xfId="0" applyFont="1" applyBorder="1" applyAlignment="1">
      <alignment horizontal="center" vertical="center"/>
    </xf>
    <xf numFmtId="0" fontId="17" fillId="0" borderId="38" xfId="0" applyFont="1" applyBorder="1" applyAlignment="1">
      <alignment horizontal="center" vertical="center"/>
    </xf>
    <xf numFmtId="0" fontId="17" fillId="0" borderId="11" xfId="0" applyFont="1" applyBorder="1" applyAlignment="1">
      <alignment horizontal="center" vertical="center"/>
    </xf>
    <xf numFmtId="0" fontId="21" fillId="0" borderId="0" xfId="0" applyFont="1" applyAlignment="1">
      <alignment vertical="center"/>
    </xf>
    <xf numFmtId="3" fontId="10" fillId="0" borderId="62" xfId="0" applyNumberFormat="1" applyFont="1" applyBorder="1" applyAlignment="1">
      <alignment horizontal="center"/>
    </xf>
    <xf numFmtId="3" fontId="10" fillId="0" borderId="64" xfId="0" applyNumberFormat="1" applyFont="1" applyBorder="1" applyAlignment="1">
      <alignment horizontal="center"/>
    </xf>
    <xf numFmtId="165" fontId="0" fillId="13" borderId="52" xfId="0" applyNumberFormat="1" applyFill="1" applyBorder="1" applyAlignment="1">
      <alignment horizontal="center"/>
    </xf>
    <xf numFmtId="165" fontId="0" fillId="12" borderId="52" xfId="0" applyNumberFormat="1" applyFill="1" applyBorder="1" applyAlignment="1">
      <alignment horizontal="center"/>
    </xf>
    <xf numFmtId="44" fontId="0" fillId="6" borderId="14" xfId="0" applyNumberFormat="1" applyFill="1" applyBorder="1" applyAlignment="1">
      <alignment vertical="center"/>
    </xf>
    <xf numFmtId="0" fontId="0" fillId="6" borderId="0" xfId="0" applyFill="1" applyAlignment="1">
      <alignment vertical="center"/>
    </xf>
    <xf numFmtId="0" fontId="0" fillId="6" borderId="13" xfId="0" applyFill="1" applyBorder="1" applyAlignment="1">
      <alignment horizontal="center" vertical="center"/>
    </xf>
    <xf numFmtId="49" fontId="0" fillId="6" borderId="13" xfId="0" applyNumberFormat="1" applyFill="1" applyBorder="1" applyAlignment="1">
      <alignment horizontal="center" vertical="center"/>
    </xf>
    <xf numFmtId="44" fontId="1" fillId="0" borderId="0" xfId="0" applyNumberFormat="1" applyFont="1" applyAlignment="1">
      <alignment vertical="center"/>
    </xf>
    <xf numFmtId="0" fontId="1" fillId="0" borderId="0" xfId="0" applyFont="1" applyAlignment="1">
      <alignment vertical="center"/>
    </xf>
    <xf numFmtId="0" fontId="19" fillId="9" borderId="12"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protection locked="0"/>
    </xf>
    <xf numFmtId="0" fontId="19" fillId="9" borderId="11"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0" fillId="0" borderId="0" xfId="0" applyAlignment="1">
      <alignment horizontal="left"/>
    </xf>
    <xf numFmtId="0" fontId="3" fillId="3" borderId="12"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2" fillId="5" borderId="41" xfId="0" applyFont="1" applyFill="1" applyBorder="1" applyAlignment="1">
      <alignment horizontal="left" vertical="center" wrapText="1"/>
    </xf>
    <xf numFmtId="0" fontId="32" fillId="5" borderId="0" xfId="0" applyFont="1" applyFill="1" applyAlignment="1">
      <alignment horizontal="left" vertical="center" wrapText="1"/>
    </xf>
    <xf numFmtId="0" fontId="32" fillId="5" borderId="42"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32" fillId="5" borderId="39" xfId="0" applyFont="1" applyFill="1" applyBorder="1" applyAlignment="1">
      <alignment horizontal="left" vertical="center" wrapText="1"/>
    </xf>
    <xf numFmtId="0" fontId="32" fillId="5" borderId="6" xfId="0" applyFont="1" applyFill="1" applyBorder="1" applyAlignment="1">
      <alignment horizontal="left" vertical="center" wrapText="1"/>
    </xf>
    <xf numFmtId="0" fontId="24" fillId="0" borderId="0" xfId="0" applyFont="1" applyAlignment="1">
      <alignment horizontal="center" vertical="center" wrapText="1"/>
    </xf>
    <xf numFmtId="0" fontId="28" fillId="0" borderId="0" xfId="0" applyFont="1" applyAlignment="1">
      <alignment horizontal="center" vertical="top" wrapText="1"/>
    </xf>
    <xf numFmtId="0" fontId="21" fillId="0" borderId="0" xfId="0" applyFont="1" applyAlignment="1">
      <alignment vertical="center" wrapText="1"/>
    </xf>
    <xf numFmtId="0" fontId="27" fillId="13" borderId="40" xfId="0" applyFont="1" applyFill="1" applyBorder="1" applyAlignment="1">
      <alignment horizontal="center" vertical="center" wrapText="1"/>
    </xf>
    <xf numFmtId="0" fontId="27" fillId="13" borderId="36" xfId="0" applyFont="1" applyFill="1" applyBorder="1" applyAlignment="1">
      <alignment horizontal="center" vertical="center" wrapText="1"/>
    </xf>
    <xf numFmtId="0" fontId="27" fillId="12" borderId="37" xfId="0" applyFont="1" applyFill="1" applyBorder="1" applyAlignment="1">
      <alignment horizontal="center" vertical="center" wrapText="1"/>
    </xf>
    <xf numFmtId="0" fontId="27" fillId="12" borderId="40" xfId="0" applyFont="1" applyFill="1" applyBorder="1" applyAlignment="1">
      <alignment horizontal="center" vertical="center" wrapText="1"/>
    </xf>
    <xf numFmtId="0" fontId="27" fillId="12" borderId="36" xfId="0" applyFont="1" applyFill="1" applyBorder="1" applyAlignment="1">
      <alignment horizontal="center" vertical="center" wrapText="1"/>
    </xf>
    <xf numFmtId="0" fontId="27" fillId="14" borderId="12" xfId="0" applyFont="1" applyFill="1" applyBorder="1" applyAlignment="1">
      <alignment horizontal="center" vertical="center"/>
    </xf>
    <xf numFmtId="0" fontId="27" fillId="14" borderId="38" xfId="0" applyFont="1" applyFill="1" applyBorder="1" applyAlignment="1">
      <alignment horizontal="center" vertical="center"/>
    </xf>
    <xf numFmtId="0" fontId="15" fillId="14" borderId="11"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0" fontId="13" fillId="10" borderId="37" xfId="0" applyFont="1" applyFill="1" applyBorder="1" applyAlignment="1">
      <alignment horizontal="center" wrapText="1"/>
    </xf>
    <xf numFmtId="0" fontId="13" fillId="10" borderId="40" xfId="0" applyFont="1" applyFill="1" applyBorder="1" applyAlignment="1">
      <alignment horizontal="center" wrapText="1"/>
    </xf>
    <xf numFmtId="0" fontId="13" fillId="10" borderId="36" xfId="0" applyFont="1" applyFill="1" applyBorder="1" applyAlignment="1">
      <alignment horizontal="center" wrapText="1"/>
    </xf>
    <xf numFmtId="0" fontId="27" fillId="14" borderId="11" xfId="0" applyFont="1" applyFill="1" applyBorder="1" applyAlignment="1">
      <alignment horizontal="center" vertical="center"/>
    </xf>
    <xf numFmtId="0" fontId="13" fillId="6" borderId="38" xfId="0" applyFont="1" applyFill="1" applyBorder="1" applyAlignment="1">
      <alignment horizontal="center" wrapText="1"/>
    </xf>
    <xf numFmtId="0" fontId="13" fillId="6" borderId="11" xfId="0" applyFont="1" applyFill="1" applyBorder="1" applyAlignment="1">
      <alignment horizontal="center" wrapText="1"/>
    </xf>
    <xf numFmtId="0" fontId="1" fillId="9" borderId="12"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2" fillId="0" borderId="37" xfId="0" applyFont="1" applyBorder="1" applyAlignment="1">
      <alignment horizontal="left" vertical="center" wrapText="1"/>
    </xf>
    <xf numFmtId="0" fontId="32" fillId="0" borderId="40" xfId="0" applyFont="1" applyBorder="1" applyAlignment="1">
      <alignment horizontal="left" vertical="center" wrapText="1"/>
    </xf>
    <xf numFmtId="0" fontId="32" fillId="0" borderId="36" xfId="0" applyFont="1" applyBorder="1" applyAlignment="1">
      <alignment horizontal="left" vertical="center" wrapText="1"/>
    </xf>
    <xf numFmtId="0" fontId="32" fillId="0" borderId="41" xfId="0" applyFont="1" applyBorder="1" applyAlignment="1">
      <alignment horizontal="left" vertical="center" wrapText="1"/>
    </xf>
    <xf numFmtId="0" fontId="32" fillId="0" borderId="0" xfId="0" applyFont="1" applyAlignment="1">
      <alignment horizontal="left" vertical="center" wrapText="1"/>
    </xf>
    <xf numFmtId="0" fontId="32" fillId="0" borderId="42" xfId="0" applyFont="1" applyBorder="1" applyAlignment="1">
      <alignment horizontal="left" vertical="center" wrapText="1"/>
    </xf>
    <xf numFmtId="0" fontId="32" fillId="0" borderId="7" xfId="0" applyFont="1" applyBorder="1" applyAlignment="1">
      <alignment horizontal="left" vertical="center" wrapText="1"/>
    </xf>
    <xf numFmtId="0" fontId="32" fillId="0" borderId="39" xfId="0" applyFont="1" applyBorder="1" applyAlignment="1">
      <alignment horizontal="left" vertical="center" wrapText="1"/>
    </xf>
    <xf numFmtId="0" fontId="32" fillId="0" borderId="6" xfId="0" applyFont="1" applyBorder="1" applyAlignment="1">
      <alignment horizontal="left" vertical="center" wrapText="1"/>
    </xf>
    <xf numFmtId="0" fontId="25" fillId="0" borderId="0" xfId="0" applyFont="1" applyAlignment="1">
      <alignment horizontal="left" wrapText="1"/>
    </xf>
    <xf numFmtId="0" fontId="29" fillId="0" borderId="0" xfId="0" applyFont="1" applyAlignment="1">
      <alignment horizontal="center" vertical="center" wrapText="1"/>
    </xf>
    <xf numFmtId="0" fontId="3" fillId="2" borderId="0" xfId="0" applyFont="1" applyFill="1" applyAlignment="1">
      <alignment vertical="top" wrapText="1"/>
    </xf>
    <xf numFmtId="0" fontId="0" fillId="2" borderId="0" xfId="0" applyFill="1" applyAlignment="1">
      <alignment vertical="top" wrapText="1"/>
    </xf>
    <xf numFmtId="49" fontId="8" fillId="0" borderId="20"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cellXfs>
  <cellStyles count="2">
    <cellStyle name="Normal" xfId="0" builtinId="0"/>
    <cellStyle name="Normal 2" xfId="1" xr:uid="{6003A402-3940-4F2E-939D-351B6B506492}"/>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family val="1"/>
        <scheme val="none"/>
      </font>
      <numFmt numFmtId="166" formatCode="0.000000000%"/>
      <fill>
        <patternFill patternType="solid">
          <fgColor theme="4" tint="0.79998168889431442"/>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family val="1"/>
        <scheme val="none"/>
      </font>
      <numFmt numFmtId="0" formatCode="General"/>
      <fill>
        <patternFill patternType="solid">
          <fgColor theme="4" tint="0.79998168889431442"/>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66" formatCode="0.000000000%"/>
      <fill>
        <patternFill patternType="solid">
          <fgColor theme="4" tint="0.79998168889431442"/>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family val="1"/>
        <scheme val="none"/>
      </font>
      <numFmt numFmtId="0" formatCode="General"/>
      <fill>
        <patternFill patternType="solid">
          <fgColor theme="4" tint="0.79998168889431442"/>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2"/>
        <color theme="1"/>
        <name val="Times New Roman"/>
        <family val="1"/>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FDBC3"/>
      <color rgb="FF95C3E5"/>
      <color rgb="FF1F9156"/>
      <color rgb="FF006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269874</xdr:colOff>
      <xdr:row>0</xdr:row>
      <xdr:rowOff>47624</xdr:rowOff>
    </xdr:from>
    <xdr:to>
      <xdr:col>4</xdr:col>
      <xdr:colOff>130089</xdr:colOff>
      <xdr:row>3</xdr:row>
      <xdr:rowOff>251037</xdr:rowOff>
    </xdr:to>
    <xdr:pic>
      <xdr:nvPicPr>
        <xdr:cNvPr id="2" name="Picture 1" descr="A logo of a state&#10;&#10;Description automatically generated">
          <a:extLst>
            <a:ext uri="{FF2B5EF4-FFF2-40B4-BE49-F238E27FC236}">
              <a16:creationId xmlns:a16="http://schemas.microsoft.com/office/drawing/2014/main" id="{3FACB5C2-CE0B-4B19-B085-A250DE9EA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207" y="47624"/>
          <a:ext cx="823299" cy="777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165633</xdr:colOff>
      <xdr:row>0</xdr:row>
      <xdr:rowOff>63504</xdr:rowOff>
    </xdr:from>
    <xdr:to>
      <xdr:col>2</xdr:col>
      <xdr:colOff>1009650</xdr:colOff>
      <xdr:row>3</xdr:row>
      <xdr:rowOff>250345</xdr:rowOff>
    </xdr:to>
    <xdr:pic>
      <xdr:nvPicPr>
        <xdr:cNvPr id="6" name="Picture 5" descr="A logo of a state&#10;&#10;Description automatically generated">
          <a:extLst>
            <a:ext uri="{FF2B5EF4-FFF2-40B4-BE49-F238E27FC236}">
              <a16:creationId xmlns:a16="http://schemas.microsoft.com/office/drawing/2014/main" id="{6B7AD8BF-515F-407F-9601-491894EEEF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633" y="63504"/>
          <a:ext cx="834492" cy="8173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voaaus.sharepoint.com/Shared%20Documents/Settlement%20Financial%20Models/Miles%20Allen%20Locality%20Look%20Up%20Tool%20-%20Revised%201.11.23%20to%20incl%20Mallinckrodt.xlsx" TargetMode="External"/><Relationship Id="rId1" Type="http://schemas.openxmlformats.org/officeDocument/2006/relationships/externalLinkPath" Target="/Shared%20Documents/Settlement%20Financial%20Models/Miles%20Allen%20Locality%20Look%20Up%20Tool%20-%20Revised%201.11.23%20to%20incl%20Mallinckro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2 Payments to Localities"/>
      <sheetName val="Locality Look-Up Tool"/>
      <sheetName val="Totals and MOU%s"/>
      <sheetName val="Sheet1"/>
      <sheetName val="Dist - VA Totals"/>
      <sheetName val="Jan - VA Totals"/>
    </sheetNames>
    <sheetDataSet>
      <sheetData sheetId="0"/>
      <sheetData sheetId="1"/>
      <sheetData sheetId="2"/>
      <sheetData sheetId="3"/>
      <sheetData sheetId="4">
        <row r="19">
          <cell r="B19">
            <v>10463017.784770502</v>
          </cell>
          <cell r="C19">
            <v>10996121.613389423</v>
          </cell>
          <cell r="D19">
            <v>10996121.613389423</v>
          </cell>
          <cell r="E19">
            <v>13763203.869174248</v>
          </cell>
          <cell r="F19">
            <v>13763203.868946237</v>
          </cell>
          <cell r="G19">
            <v>12821183.322982883</v>
          </cell>
          <cell r="H19">
            <v>12821183.322982883</v>
          </cell>
          <cell r="I19">
            <v>15245165.423499864</v>
          </cell>
          <cell r="J19">
            <v>15245165.423499864</v>
          </cell>
          <cell r="K19">
            <v>15245165.423499864</v>
          </cell>
          <cell r="L19">
            <v>12664942.894817501</v>
          </cell>
          <cell r="M19">
            <v>12664942.894817501</v>
          </cell>
          <cell r="N19">
            <v>12664942.894817501</v>
          </cell>
          <cell r="O19">
            <v>12664942.894817501</v>
          </cell>
          <cell r="P19">
            <v>12664942.894817501</v>
          </cell>
          <cell r="Q19">
            <v>12664942.894817501</v>
          </cell>
          <cell r="R19">
            <v>12664942.894817501</v>
          </cell>
          <cell r="S19">
            <v>12664942.894817501</v>
          </cell>
        </row>
        <row r="20">
          <cell r="B20">
            <v>7609467.4799160054</v>
          </cell>
          <cell r="C20">
            <v>7997179.3550679376</v>
          </cell>
          <cell r="D20">
            <v>7997179.3550679376</v>
          </cell>
          <cell r="E20">
            <v>10009602.813820539</v>
          </cell>
          <cell r="F20">
            <v>10009602.813820539</v>
          </cell>
          <cell r="G20">
            <v>9324496.9621693697</v>
          </cell>
          <cell r="H20">
            <v>9324496.9621693697</v>
          </cell>
          <cell r="I20">
            <v>11087393.035417726</v>
          </cell>
          <cell r="J20">
            <v>11087393.035417726</v>
          </cell>
          <cell r="K20">
            <v>11087393.035417726</v>
          </cell>
          <cell r="L20">
            <v>9210867.5598465446</v>
          </cell>
          <cell r="M20">
            <v>9210867.5598465446</v>
          </cell>
          <cell r="N20">
            <v>9210867.5598465446</v>
          </cell>
          <cell r="O20">
            <v>9210867.5598465446</v>
          </cell>
          <cell r="P20">
            <v>9210867.5598465446</v>
          </cell>
          <cell r="Q20">
            <v>9210867.5598465446</v>
          </cell>
          <cell r="R20">
            <v>9210867.5598465446</v>
          </cell>
          <cell r="S20">
            <v>9210867.5598465446</v>
          </cell>
        </row>
        <row r="23">
          <cell r="G23">
            <v>1627126.3973865125</v>
          </cell>
          <cell r="H23">
            <v>1627126.3973865125</v>
          </cell>
          <cell r="I23">
            <v>1627126.3973865125</v>
          </cell>
          <cell r="J23">
            <v>1627126.3973865125</v>
          </cell>
          <cell r="K23">
            <v>1627126.3973865125</v>
          </cell>
          <cell r="L23">
            <v>1627126.3973865125</v>
          </cell>
          <cell r="M23">
            <v>1627126.3973865125</v>
          </cell>
          <cell r="N23">
            <v>1627126.3973865125</v>
          </cell>
          <cell r="O23">
            <v>1627126.3973865125</v>
          </cell>
          <cell r="P23">
            <v>1627126.3973865125</v>
          </cell>
          <cell r="Q23">
            <v>1627126.3973865125</v>
          </cell>
          <cell r="R23">
            <v>1627126.3973865125</v>
          </cell>
          <cell r="S23">
            <v>1627126.3973865125</v>
          </cell>
        </row>
      </sheetData>
      <sheetData sheetId="5">
        <row r="21">
          <cell r="B21">
            <v>6433920.8939683298</v>
          </cell>
          <cell r="C21">
            <v>15010467.589055955</v>
          </cell>
          <cell r="E21">
            <v>5911744.9001370464</v>
          </cell>
          <cell r="F21">
            <v>5984463.4245865066</v>
          </cell>
          <cell r="G21">
            <v>2410542.5830786037</v>
          </cell>
          <cell r="H21">
            <v>1438161.1737172143</v>
          </cell>
          <cell r="I21">
            <v>1438161.1509160635</v>
          </cell>
          <cell r="J21">
            <v>1886755.2319233222</v>
          </cell>
          <cell r="K21">
            <v>1886755.2775256238</v>
          </cell>
          <cell r="L21">
            <v>1886755.2775256238</v>
          </cell>
        </row>
        <row r="22">
          <cell r="D22">
            <v>12014044.010602357</v>
          </cell>
          <cell r="E22">
            <v>12535356.661661377</v>
          </cell>
          <cell r="F22">
            <v>14462185.850887308</v>
          </cell>
          <cell r="G22">
            <v>1238678.7395881817</v>
          </cell>
          <cell r="H22">
            <v>1238678.7395881817</v>
          </cell>
          <cell r="I22">
            <v>1238678.7167870309</v>
          </cell>
          <cell r="J22">
            <v>1786960.4093533764</v>
          </cell>
          <cell r="K22">
            <v>1786960.3865522256</v>
          </cell>
          <cell r="L22">
            <v>1786960.3865522256</v>
          </cell>
        </row>
        <row r="25">
          <cell r="H25">
            <v>972381.38656023855</v>
          </cell>
          <cell r="I25">
            <v>972381.38656023855</v>
          </cell>
          <cell r="J25">
            <v>972381.38656023855</v>
          </cell>
          <cell r="K25">
            <v>972381.38656023855</v>
          </cell>
          <cell r="L25">
            <v>972381.36375908786</v>
          </cell>
        </row>
      </sheetData>
    </sheetDataSet>
  </externalBook>
</externalLink>
</file>

<file path=xl/persons/person.xml><?xml version="1.0" encoding="utf-8"?>
<personList xmlns="http://schemas.microsoft.com/office/spreadsheetml/2018/threadedcomments" xmlns:x="http://schemas.openxmlformats.org/spreadsheetml/2006/main">
  <person displayName="Charlie Lintecum" id="{E6358F45-DD3D-4373-AEB2-96F3DE00068A}" userId="S::clintecum@voaa.us::5534992c-06d4-473d-beba-b1e6e27e17e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251574-23F0-487B-A29F-BCC6897E010C}" name="Table5" displayName="Table5" ref="J3:K136" totalsRowShown="0" headerRowDxfId="20" dataDxfId="18" headerRowBorderDxfId="19" tableBorderDxfId="17" totalsRowBorderDxfId="16">
  <autoFilter ref="J3:K136" xr:uid="{84251574-23F0-487B-A29F-BCC6897E010C}"/>
  <tableColumns count="2">
    <tableColumn id="1" xr3:uid="{9F34D190-4173-4E4D-B0E5-F8DD403B2862}" name="Locality" dataDxfId="15" dataCellStyle="Normal 2"/>
    <tableColumn id="2" xr3:uid="{F7568CA9-7D25-4D84-9641-448CE229915D}" name="Locality's Allocation Percentage " dataDxfId="1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8E5A94-8DB8-4B7E-B3F8-6C7181162C1A}" name="Table53" displayName="Table53" ref="J3:K136" totalsRowShown="0" headerRowDxfId="13" dataDxfId="11" headerRowBorderDxfId="12" tableBorderDxfId="10" totalsRowBorderDxfId="9">
  <autoFilter ref="J3:K136" xr:uid="{3E8E5A94-8DB8-4B7E-B3F8-6C7181162C1A}"/>
  <tableColumns count="2">
    <tableColumn id="1" xr3:uid="{18DE4590-536C-4E76-B7BC-A7250CCFB0F6}" name="Locality" dataDxfId="8" dataCellStyle="Normal 2"/>
    <tableColumn id="2" xr3:uid="{8E90E5F1-49AC-4B85-AA3B-9CC7EC5715CB}" name="Locality's Allocation Percentage " dataDxfId="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7" dT="2023-12-04T21:27:34.44" personId="{E6358F45-DD3D-4373-AEB2-96F3DE00068A}" id="{785CF9D7-945F-4198-99A6-482638F8094A}">
    <text>This number reflects the balance of funds available for Individual Distributions from FY23 and FY24 combined. This is the maximum that can be awarded in Individual Distributions in FY24.  FY23 and FY24 amounts can also be awarded in FY25 along with FY25 amounts.</text>
  </threadedComment>
  <threadedComment ref="K17" dT="2023-12-04T21:30:57.17" personId="{E6358F45-DD3D-4373-AEB2-96F3DE00068A}" id="{D48B0BCA-9F3B-421F-8F45-F28260C84025}">
    <text>This number reflects the balance of funds available for Gold Standard Incentive from FY23 and FY24 combined. This is the maximum that can be awarded in Gold Standard Incentive in FY24. FY23 and FY24 amounts can also be awarded in FY25 along with FY25 amounts.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D1DC-9F68-4677-A667-DA25E46105B0}">
  <dimension ref="B1:Q34"/>
  <sheetViews>
    <sheetView showGridLines="0" tabSelected="1" zoomScale="90" zoomScaleNormal="90" workbookViewId="0">
      <selection activeCell="C10" sqref="C10:E10"/>
    </sheetView>
  </sheetViews>
  <sheetFormatPr defaultRowHeight="14.4" x14ac:dyDescent="0.3"/>
  <cols>
    <col min="1" max="1" width="3.88671875" customWidth="1"/>
    <col min="2" max="2" width="10.109375" customWidth="1"/>
    <col min="3" max="3" width="14.44140625" customWidth="1"/>
    <col min="4" max="4" width="18.88671875" hidden="1" customWidth="1"/>
    <col min="5" max="11" width="14.44140625" customWidth="1"/>
    <col min="15" max="15" width="11" bestFit="1" customWidth="1"/>
  </cols>
  <sheetData>
    <row r="1" spans="2:11" ht="4.5" customHeight="1" x14ac:dyDescent="0.3"/>
    <row r="2" spans="2:11" s="19" customFormat="1" ht="21" customHeight="1" x14ac:dyDescent="0.3">
      <c r="C2" s="152" t="s">
        <v>331</v>
      </c>
      <c r="D2" s="152"/>
      <c r="E2" s="172" t="s">
        <v>333</v>
      </c>
      <c r="F2" s="172"/>
      <c r="G2" s="172"/>
      <c r="H2" s="172"/>
      <c r="I2" s="172"/>
      <c r="J2" s="172"/>
      <c r="K2" s="172"/>
    </row>
    <row r="3" spans="2:11" s="19" customFormat="1" ht="21" customHeight="1" x14ac:dyDescent="0.3">
      <c r="C3" s="152" t="s">
        <v>332</v>
      </c>
      <c r="D3" s="152"/>
      <c r="E3" s="172" t="s">
        <v>334</v>
      </c>
      <c r="F3" s="172"/>
      <c r="G3" s="172"/>
      <c r="H3" s="172"/>
      <c r="I3" s="172"/>
      <c r="J3" s="172"/>
      <c r="K3" s="172"/>
    </row>
    <row r="4" spans="2:11" s="19" customFormat="1" ht="21" customHeight="1" x14ac:dyDescent="0.3">
      <c r="C4" s="152"/>
      <c r="D4" s="152"/>
      <c r="E4" s="172" t="s">
        <v>335</v>
      </c>
      <c r="F4" s="172"/>
      <c r="G4" s="172"/>
      <c r="H4" s="172"/>
      <c r="I4" s="172"/>
      <c r="J4" s="172"/>
      <c r="K4" s="153"/>
    </row>
    <row r="5" spans="2:11" ht="15" customHeight="1" x14ac:dyDescent="0.4">
      <c r="B5" s="173" t="s">
        <v>336</v>
      </c>
      <c r="C5" s="173"/>
      <c r="D5" s="173"/>
      <c r="E5" s="173"/>
      <c r="F5" s="173"/>
      <c r="G5" s="173"/>
      <c r="H5" s="173"/>
      <c r="I5" s="173"/>
      <c r="J5" s="173"/>
      <c r="K5" s="173"/>
    </row>
    <row r="6" spans="2:11" ht="28.5" customHeight="1" x14ac:dyDescent="0.3">
      <c r="C6" s="183" t="s">
        <v>343</v>
      </c>
      <c r="D6" s="183"/>
      <c r="E6" s="183"/>
      <c r="F6" s="183"/>
      <c r="G6" s="183"/>
      <c r="H6" s="183"/>
      <c r="I6" s="183"/>
      <c r="J6" s="183"/>
      <c r="K6" s="183"/>
    </row>
    <row r="7" spans="2:11" ht="17.25" customHeight="1" x14ac:dyDescent="0.3">
      <c r="C7" s="184" t="s">
        <v>344</v>
      </c>
      <c r="D7" s="184"/>
      <c r="E7" s="184"/>
      <c r="F7" s="184"/>
      <c r="G7" s="184"/>
      <c r="H7" s="184"/>
      <c r="I7" s="184"/>
      <c r="J7" s="184"/>
      <c r="K7" s="184"/>
    </row>
    <row r="8" spans="2:11" ht="16.5" customHeight="1" x14ac:dyDescent="0.3">
      <c r="C8" s="127" t="s">
        <v>356</v>
      </c>
      <c r="D8" s="127"/>
      <c r="E8" s="127"/>
      <c r="F8" s="128"/>
      <c r="G8" s="174" t="s">
        <v>337</v>
      </c>
      <c r="H8" s="175"/>
      <c r="I8" s="175"/>
      <c r="J8" s="175"/>
      <c r="K8" s="176"/>
    </row>
    <row r="9" spans="2:11" ht="14.25" customHeight="1" x14ac:dyDescent="0.3">
      <c r="C9" s="127"/>
      <c r="D9" s="127"/>
      <c r="E9" s="127"/>
      <c r="F9" s="128"/>
      <c r="G9" s="177" t="s">
        <v>350</v>
      </c>
      <c r="H9" s="178"/>
      <c r="I9" s="178"/>
      <c r="J9" s="178"/>
      <c r="K9" s="179"/>
    </row>
    <row r="10" spans="2:11" ht="51.75" customHeight="1" x14ac:dyDescent="0.3">
      <c r="B10" s="129" t="s">
        <v>330</v>
      </c>
      <c r="C10" s="169" t="s">
        <v>349</v>
      </c>
      <c r="D10" s="170"/>
      <c r="E10" s="171"/>
      <c r="F10" s="130"/>
      <c r="G10" s="180"/>
      <c r="H10" s="181"/>
      <c r="I10" s="181"/>
      <c r="J10" s="181"/>
      <c r="K10" s="182"/>
    </row>
    <row r="11" spans="2:11" ht="9.75" customHeight="1" x14ac:dyDescent="0.3"/>
    <row r="12" spans="2:11" ht="14.25" customHeight="1" x14ac:dyDescent="0.3">
      <c r="C12" s="194" t="s">
        <v>327</v>
      </c>
      <c r="D12" s="195"/>
      <c r="E12" s="196"/>
      <c r="F12" s="194" t="s">
        <v>328</v>
      </c>
      <c r="G12" s="195"/>
      <c r="H12" s="195"/>
      <c r="I12" s="195"/>
      <c r="J12" s="195"/>
      <c r="K12" s="196"/>
    </row>
    <row r="13" spans="2:11" s="1" customFormat="1" ht="15.75" customHeight="1" x14ac:dyDescent="0.3">
      <c r="C13" s="191" t="s">
        <v>302</v>
      </c>
      <c r="D13" s="192"/>
      <c r="E13" s="193"/>
      <c r="F13" s="186" t="s">
        <v>322</v>
      </c>
      <c r="G13" s="186"/>
      <c r="H13" s="187"/>
      <c r="I13" s="188" t="s">
        <v>323</v>
      </c>
      <c r="J13" s="189"/>
      <c r="K13" s="190"/>
    </row>
    <row r="14" spans="2:11" s="4" customFormat="1" ht="29.25" customHeight="1" x14ac:dyDescent="0.3">
      <c r="B14" s="131" t="s">
        <v>352</v>
      </c>
      <c r="C14" s="132" t="s">
        <v>303</v>
      </c>
      <c r="D14" s="133" t="s">
        <v>304</v>
      </c>
      <c r="E14" s="134" t="s">
        <v>320</v>
      </c>
      <c r="F14" s="133" t="s">
        <v>306</v>
      </c>
      <c r="G14" s="135" t="s">
        <v>321</v>
      </c>
      <c r="H14" s="134" t="s">
        <v>307</v>
      </c>
      <c r="I14" s="131" t="s">
        <v>329</v>
      </c>
      <c r="J14" s="135" t="s">
        <v>321</v>
      </c>
      <c r="K14" s="134" t="s">
        <v>307</v>
      </c>
    </row>
    <row r="15" spans="2:11" x14ac:dyDescent="0.3">
      <c r="B15" s="136">
        <v>2022</v>
      </c>
      <c r="C15" s="137" t="str">
        <f>IFERROR(VLOOKUP($C$10,'Multiyear data for vlookup'!$A$1:$S$136,2,FALSE),"")</f>
        <v/>
      </c>
      <c r="D15" s="137"/>
      <c r="E15" s="137" t="str">
        <f>IFERROR(VLOOKUP($C$10,'Direct share used as match data'!$A$2:$S$135,2,FALSE),"")</f>
        <v/>
      </c>
      <c r="F15" s="137" t="str">
        <f>IFERROR(VLOOKUP($C$10,'Multiyear data for vlookup'!$A$1:$AL$136,21,FALSE),"")</f>
        <v/>
      </c>
      <c r="G15" s="137" t="str">
        <f>IFERROR(VLOOKUP($C$10,'Individual award multi year'!$A$1:$S$136,2,FALSE),"")</f>
        <v/>
      </c>
      <c r="H15" s="137" t="str">
        <f>IFERROR(F15-G15,"N/A")</f>
        <v>N/A</v>
      </c>
      <c r="I15" s="137" t="str">
        <f>IFERROR(VLOOKUP($C$10,'Multiyear data for vlookup'!$A$1:$BE$136,40,FALSE),"")</f>
        <v/>
      </c>
      <c r="J15" s="137" t="str">
        <f>IFERROR(VLOOKUP($C$10,'Approved gold standard amounts'!$A$3:$S$135,2,FALSE),"")</f>
        <v/>
      </c>
      <c r="K15" s="137" t="str">
        <f>IFERROR(I15-J15,"N/A")</f>
        <v>N/A</v>
      </c>
    </row>
    <row r="16" spans="2:11" x14ac:dyDescent="0.3">
      <c r="B16" s="138">
        <v>2023</v>
      </c>
      <c r="C16" s="139" t="str">
        <f>IFERROR(VLOOKUP($C$10,'Multiyear data for vlookup'!$A$1:$S$136,3,FALSE),"")</f>
        <v/>
      </c>
      <c r="D16" s="139"/>
      <c r="E16" s="139" t="str">
        <f>IFERROR(VLOOKUP($C$10,'Direct share used as match data'!$A$2:$S$135,3,FALSE),"")</f>
        <v/>
      </c>
      <c r="F16" s="139" t="str">
        <f>IFERROR(VLOOKUP($C$10,'Multiyear data for vlookup'!$A$1:$AL$136,22,FALSE),"")</f>
        <v/>
      </c>
      <c r="G16" s="139" t="str">
        <f>IFERROR(VLOOKUP($C$10,'Individual award multi year'!$A$1:$S$136,3,FALSE),"")</f>
        <v/>
      </c>
      <c r="H16" s="139" t="str">
        <f t="shared" ref="H16:H32" si="0">IFERROR(F16-G16,"N/A")</f>
        <v>N/A</v>
      </c>
      <c r="I16" s="139" t="str">
        <f>IFERROR(VLOOKUP($C$10,'Multiyear data for vlookup'!$A$1:$BE$136,41,FALSE),"")</f>
        <v/>
      </c>
      <c r="J16" s="139" t="str">
        <f>IFERROR(VLOOKUP($C$10,'Approved gold standard amounts'!$A$3:$S$135,3,FALSE),"")</f>
        <v/>
      </c>
      <c r="K16" s="139" t="str">
        <f t="shared" ref="K16:K32" si="1">IFERROR(I16-J16,"N/A")</f>
        <v>N/A</v>
      </c>
    </row>
    <row r="17" spans="2:17" x14ac:dyDescent="0.3">
      <c r="B17" s="138">
        <v>2024</v>
      </c>
      <c r="C17" s="139" t="str">
        <f>IFERROR(VLOOKUP($C$10,'Multiyear data for vlookup'!$A$1:$S$136,4,FALSE),"")</f>
        <v/>
      </c>
      <c r="D17" s="139"/>
      <c r="E17" s="139" t="str">
        <f>IFERROR(VLOOKUP($C$10,'Direct share used as match data'!$A$2:$S$135,4,FALSE),"")</f>
        <v/>
      </c>
      <c r="F17" s="139" t="str">
        <f>IFERROR(VLOOKUP($C$10,'Multiyear data for vlookup'!$A$1:$AL$136,23,FALSE),"")</f>
        <v/>
      </c>
      <c r="G17" s="139" t="str">
        <f>IFERROR(VLOOKUP($C$10,'Individual award multi year'!$A$1:$S$136,4,FALSE),"")</f>
        <v/>
      </c>
      <c r="H17" s="161" t="str">
        <f>IFERROR(F17+F16+F15-G17-G16-G15,"N/A")</f>
        <v>N/A</v>
      </c>
      <c r="I17" s="139" t="str">
        <f>IFERROR(VLOOKUP($C$10,'Multiyear data for vlookup'!$A$1:$BE$136,42,FALSE),"")</f>
        <v/>
      </c>
      <c r="J17" s="139" t="str">
        <f>IFERROR(VLOOKUP($C$10,'Approved gold standard amounts'!$A$3:$S$135,4,FALSE),"")</f>
        <v/>
      </c>
      <c r="K17" s="162" t="str">
        <f>IFERROR(I17+I16+I15-J17-J16-J15,"N/A")</f>
        <v>N/A</v>
      </c>
      <c r="O17" s="140"/>
    </row>
    <row r="18" spans="2:17" x14ac:dyDescent="0.3">
      <c r="B18" s="138">
        <v>2025</v>
      </c>
      <c r="C18" s="139" t="str">
        <f>IFERROR(VLOOKUP($C$10,'Multiyear data for vlookup'!$A$1:$S$136,5,FALSE),"")</f>
        <v/>
      </c>
      <c r="D18" s="139"/>
      <c r="E18" s="139" t="str">
        <f>IFERROR(VLOOKUP($C$10,'Direct share used as match data'!$A$2:$S$135,5,FALSE),"")</f>
        <v/>
      </c>
      <c r="F18" s="139" t="str">
        <f>IFERROR(VLOOKUP($C$10,'Multiyear data for vlookup'!$A$1:$AL$136,24,FALSE),"")</f>
        <v/>
      </c>
      <c r="G18" s="139" t="str">
        <f>IFERROR(VLOOKUP($C$10,'Individual award multi year'!$A$1:$S$136,5,FALSE),"")</f>
        <v/>
      </c>
      <c r="H18" s="139" t="str">
        <f t="shared" si="0"/>
        <v>N/A</v>
      </c>
      <c r="I18" s="139" t="str">
        <f>IFERROR(VLOOKUP($C$10,'Multiyear data for vlookup'!$A$1:$BE$136,43,FALSE),"")</f>
        <v/>
      </c>
      <c r="J18" s="139" t="str">
        <f>IFERROR(VLOOKUP($C$10,'Approved gold standard amounts'!$A$3:$S$135,5,FALSE),"")</f>
        <v/>
      </c>
      <c r="K18" s="139" t="str">
        <f t="shared" si="1"/>
        <v>N/A</v>
      </c>
      <c r="O18" s="140"/>
    </row>
    <row r="19" spans="2:17" x14ac:dyDescent="0.3">
      <c r="B19" s="138">
        <v>2026</v>
      </c>
      <c r="C19" s="139" t="str">
        <f>IFERROR(VLOOKUP($C$10,'Multiyear data for vlookup'!$A$1:$S$136,6,FALSE),"")</f>
        <v/>
      </c>
      <c r="D19" s="139"/>
      <c r="E19" s="139" t="str">
        <f>IFERROR(VLOOKUP($C$10,'Direct share used as match data'!$A$2:$S$135,6,FALSE),"")</f>
        <v/>
      </c>
      <c r="F19" s="139" t="str">
        <f>IFERROR(VLOOKUP($C$10,'Multiyear data for vlookup'!$A$1:$AL$136,25,FALSE),"")</f>
        <v/>
      </c>
      <c r="G19" s="139" t="str">
        <f>IFERROR(VLOOKUP($C$10,'Individual award multi year'!$A$1:$S$136,6,FALSE),"")</f>
        <v/>
      </c>
      <c r="H19" s="139" t="str">
        <f t="shared" si="0"/>
        <v>N/A</v>
      </c>
      <c r="I19" s="139" t="str">
        <f>IFERROR(VLOOKUP($C$10,'Multiyear data for vlookup'!$A$1:$BE$136,44,FALSE),"")</f>
        <v/>
      </c>
      <c r="J19" s="139" t="str">
        <f>IFERROR(VLOOKUP($C$10,'Approved gold standard amounts'!$A$3:$S$135,6,FALSE),"")</f>
        <v/>
      </c>
      <c r="K19" s="139" t="str">
        <f t="shared" si="1"/>
        <v>N/A</v>
      </c>
    </row>
    <row r="20" spans="2:17" x14ac:dyDescent="0.3">
      <c r="B20" s="138">
        <v>2027</v>
      </c>
      <c r="C20" s="139" t="str">
        <f>IFERROR(VLOOKUP($C$10,'Multiyear data for vlookup'!$A$1:$S$136,7,FALSE),"")</f>
        <v/>
      </c>
      <c r="D20" s="139"/>
      <c r="E20" s="139" t="str">
        <f>IFERROR(VLOOKUP($C$10,'Direct share used as match data'!$A$2:$S$135,7,FALSE),"")</f>
        <v/>
      </c>
      <c r="F20" s="139" t="str">
        <f>IFERROR(VLOOKUP($C$10,'Multiyear data for vlookup'!$A$1:$AL$136,26,FALSE),"")</f>
        <v/>
      </c>
      <c r="G20" s="139" t="str">
        <f>IFERROR(VLOOKUP($C$10,'Individual award multi year'!$A$1:$S$136,7,FALSE),"")</f>
        <v/>
      </c>
      <c r="H20" s="139" t="str">
        <f t="shared" si="0"/>
        <v>N/A</v>
      </c>
      <c r="I20" s="139" t="str">
        <f>IFERROR(VLOOKUP($C$10,'Multiyear data for vlookup'!$A$1:$BE$136,45,FALSE),"")</f>
        <v/>
      </c>
      <c r="J20" s="139" t="str">
        <f>IFERROR(VLOOKUP($C$10,'Approved gold standard amounts'!$A$3:$S$135,7,FALSE),"")</f>
        <v/>
      </c>
      <c r="K20" s="139" t="str">
        <f t="shared" si="1"/>
        <v>N/A</v>
      </c>
    </row>
    <row r="21" spans="2:17" x14ac:dyDescent="0.3">
      <c r="B21" s="138">
        <v>2028</v>
      </c>
      <c r="C21" s="139" t="str">
        <f>IFERROR(VLOOKUP($C$10,'Multiyear data for vlookup'!$A$1:$S$136,8,FALSE),"")</f>
        <v/>
      </c>
      <c r="D21" s="139"/>
      <c r="E21" s="139" t="str">
        <f>IFERROR(VLOOKUP($C$10,'Direct share used as match data'!$A$2:$S$135,8,FALSE),"")</f>
        <v/>
      </c>
      <c r="F21" s="139" t="str">
        <f>IFERROR(VLOOKUP($C$10,'Multiyear data for vlookup'!$A$1:$AL$136,27,FALSE),"")</f>
        <v/>
      </c>
      <c r="G21" s="139" t="str">
        <f>IFERROR(VLOOKUP($C$10,'Individual award multi year'!$A$1:$S$136,8,FALSE),"")</f>
        <v/>
      </c>
      <c r="H21" s="139" t="str">
        <f t="shared" si="0"/>
        <v>N/A</v>
      </c>
      <c r="I21" s="139" t="str">
        <f>IFERROR(VLOOKUP($C$10,'Multiyear data for vlookup'!$A$1:$BE$136,46,FALSE),"")</f>
        <v/>
      </c>
      <c r="J21" s="139" t="str">
        <f>IFERROR(VLOOKUP($C$10,'Approved gold standard amounts'!$A$3:$S$135,8,FALSE),"")</f>
        <v/>
      </c>
      <c r="K21" s="139" t="str">
        <f t="shared" si="1"/>
        <v>N/A</v>
      </c>
    </row>
    <row r="22" spans="2:17" x14ac:dyDescent="0.3">
      <c r="B22" s="138">
        <v>2029</v>
      </c>
      <c r="C22" s="139" t="str">
        <f>IFERROR(VLOOKUP($C$10,'Multiyear data for vlookup'!$A$1:$S$136,9,FALSE),"")</f>
        <v/>
      </c>
      <c r="D22" s="139"/>
      <c r="E22" s="139" t="str">
        <f>IFERROR(VLOOKUP($C$10,'Direct share used as match data'!$A$2:$S$135,9,FALSE),"")</f>
        <v/>
      </c>
      <c r="F22" s="139" t="str">
        <f>IFERROR(VLOOKUP($C$10,'Multiyear data for vlookup'!$A$1:$AL$136,28,FALSE),"")</f>
        <v/>
      </c>
      <c r="G22" s="139" t="str">
        <f>IFERROR(VLOOKUP($C$10,'Individual award multi year'!$A$1:$S$136,9,FALSE),"")</f>
        <v/>
      </c>
      <c r="H22" s="139" t="str">
        <f t="shared" si="0"/>
        <v>N/A</v>
      </c>
      <c r="I22" s="139" t="str">
        <f>IFERROR(VLOOKUP($C$10,'Multiyear data for vlookup'!$A$1:$BE$136,47,FALSE),"")</f>
        <v/>
      </c>
      <c r="J22" s="139" t="str">
        <f>IFERROR(VLOOKUP($C$10,'Approved gold standard amounts'!$A$3:$S$135,9,FALSE),"")</f>
        <v/>
      </c>
      <c r="K22" s="139" t="str">
        <f t="shared" si="1"/>
        <v>N/A</v>
      </c>
    </row>
    <row r="23" spans="2:17" x14ac:dyDescent="0.3">
      <c r="B23" s="138">
        <v>2030</v>
      </c>
      <c r="C23" s="139" t="str">
        <f>IFERROR(VLOOKUP($C$10,'Multiyear data for vlookup'!$A$1:$S$136,10,FALSE),"")</f>
        <v/>
      </c>
      <c r="D23" s="139"/>
      <c r="E23" s="139" t="str">
        <f>IFERROR(VLOOKUP($C$10,'Direct share used as match data'!$A$2:$S$135,10,FALSE),"")</f>
        <v/>
      </c>
      <c r="F23" s="139" t="str">
        <f>IFERROR(VLOOKUP($C$10,'Multiyear data for vlookup'!$A$1:$AL$136,29,FALSE),"")</f>
        <v/>
      </c>
      <c r="G23" s="139" t="str">
        <f>IFERROR(VLOOKUP($C$10,'Individual award multi year'!$A$1:$S$136,10,FALSE),"")</f>
        <v/>
      </c>
      <c r="H23" s="139" t="str">
        <f t="shared" si="0"/>
        <v>N/A</v>
      </c>
      <c r="I23" s="139" t="str">
        <f>IFERROR(VLOOKUP($C$10,'Multiyear data for vlookup'!$A$1:$BE$136,48,FALSE),"")</f>
        <v/>
      </c>
      <c r="J23" s="139" t="str">
        <f>IFERROR(VLOOKUP($C$10,'Approved gold standard amounts'!$A$3:$S$135,10,FALSE),"")</f>
        <v/>
      </c>
      <c r="K23" s="139" t="str">
        <f t="shared" si="1"/>
        <v>N/A</v>
      </c>
      <c r="O23" s="140"/>
      <c r="Q23" s="140"/>
    </row>
    <row r="24" spans="2:17" x14ac:dyDescent="0.3">
      <c r="B24" s="138">
        <v>2031</v>
      </c>
      <c r="C24" s="139" t="str">
        <f>IFERROR(VLOOKUP($C$10,'Multiyear data for vlookup'!$A$1:$S$136,11,FALSE),"")</f>
        <v/>
      </c>
      <c r="D24" s="139"/>
      <c r="E24" s="139" t="str">
        <f>IFERROR(VLOOKUP($C$10,'Direct share used as match data'!$A$2:$S$135,11,FALSE),"")</f>
        <v/>
      </c>
      <c r="F24" s="139" t="str">
        <f>IFERROR(VLOOKUP($C$10,'Multiyear data for vlookup'!$A$1:$AL$136,30,FALSE),"")</f>
        <v/>
      </c>
      <c r="G24" s="139" t="str">
        <f>IFERROR(VLOOKUP($C$10,'Individual award multi year'!$A$1:$S$136,11,FALSE),"")</f>
        <v/>
      </c>
      <c r="H24" s="139" t="str">
        <f t="shared" si="0"/>
        <v>N/A</v>
      </c>
      <c r="I24" s="139" t="str">
        <f>IFERROR(VLOOKUP($C$10,'Multiyear data for vlookup'!$A$1:$BE$136,49,FALSE),"")</f>
        <v/>
      </c>
      <c r="J24" s="139" t="str">
        <f>IFERROR(VLOOKUP($C$10,'Approved gold standard amounts'!$A$3:$S$135,11,FALSE),"")</f>
        <v/>
      </c>
      <c r="K24" s="139" t="str">
        <f t="shared" si="1"/>
        <v>N/A</v>
      </c>
    </row>
    <row r="25" spans="2:17" x14ac:dyDescent="0.3">
      <c r="B25" s="138">
        <v>2032</v>
      </c>
      <c r="C25" s="139" t="str">
        <f>IFERROR(VLOOKUP($C$10,'Multiyear data for vlookup'!$A$1:$S$136,12,FALSE),"")</f>
        <v/>
      </c>
      <c r="D25" s="139"/>
      <c r="E25" s="139" t="str">
        <f>IFERROR(VLOOKUP($C$10,'Direct share used as match data'!$A$2:$S$135,12,FALSE),"")</f>
        <v/>
      </c>
      <c r="F25" s="139" t="str">
        <f>IFERROR(VLOOKUP($C$10,'Multiyear data for vlookup'!$A$1:$AL$136,31,FALSE),"")</f>
        <v/>
      </c>
      <c r="G25" s="139" t="str">
        <f>IFERROR(VLOOKUP($C$10,'Individual award multi year'!$A$1:$S$136,12,FALSE),"")</f>
        <v/>
      </c>
      <c r="H25" s="139" t="str">
        <f t="shared" si="0"/>
        <v>N/A</v>
      </c>
      <c r="I25" s="139" t="str">
        <f>IFERROR(VLOOKUP($C$10,'Multiyear data for vlookup'!$A$1:$BE$136,50,FALSE),"")</f>
        <v/>
      </c>
      <c r="J25" s="139" t="str">
        <f>IFERROR(VLOOKUP($C$10,'Approved gold standard amounts'!$A$3:$S$135,12,FALSE),"")</f>
        <v/>
      </c>
      <c r="K25" s="139" t="str">
        <f t="shared" si="1"/>
        <v>N/A</v>
      </c>
    </row>
    <row r="26" spans="2:17" x14ac:dyDescent="0.3">
      <c r="B26" s="138">
        <v>2033</v>
      </c>
      <c r="C26" s="139" t="str">
        <f>IFERROR(VLOOKUP($C$10,'Multiyear data for vlookup'!$A$1:$S$136,13,FALSE),"")</f>
        <v/>
      </c>
      <c r="D26" s="139"/>
      <c r="E26" s="139" t="str">
        <f>IFERROR(VLOOKUP($C$10,'Direct share used as match data'!$A$2:$S$135,13,FALSE),"")</f>
        <v/>
      </c>
      <c r="F26" s="139" t="str">
        <f>IFERROR(VLOOKUP($C$10,'Multiyear data for vlookup'!$A$1:$AL$136,32,FALSE),"")</f>
        <v/>
      </c>
      <c r="G26" s="139" t="str">
        <f>IFERROR(VLOOKUP($C$10,'Individual award multi year'!$A$1:$S$136,13,FALSE),"")</f>
        <v/>
      </c>
      <c r="H26" s="139" t="str">
        <f t="shared" si="0"/>
        <v>N/A</v>
      </c>
      <c r="I26" s="139" t="str">
        <f>IFERROR(VLOOKUP($C$10,'Multiyear data for vlookup'!$A$1:$BE$136,51,FALSE),"")</f>
        <v/>
      </c>
      <c r="J26" s="139" t="str">
        <f>IFERROR(VLOOKUP($C$10,'Approved gold standard amounts'!$A$3:$S$135,13,FALSE),"")</f>
        <v/>
      </c>
      <c r="K26" s="139" t="str">
        <f t="shared" si="1"/>
        <v>N/A</v>
      </c>
    </row>
    <row r="27" spans="2:17" x14ac:dyDescent="0.3">
      <c r="B27" s="138">
        <v>2034</v>
      </c>
      <c r="C27" s="139" t="str">
        <f>IFERROR(VLOOKUP($C$10,'Multiyear data for vlookup'!$A$1:$S$136,14,FALSE),"")</f>
        <v/>
      </c>
      <c r="D27" s="139"/>
      <c r="E27" s="139" t="str">
        <f>IFERROR(VLOOKUP($C$10,'Direct share used as match data'!$A$2:$S$135,14,FALSE),"")</f>
        <v/>
      </c>
      <c r="F27" s="139" t="str">
        <f>IFERROR(VLOOKUP($C$10,'Multiyear data for vlookup'!$A$1:$AL$136,33,FALSE),"")</f>
        <v/>
      </c>
      <c r="G27" s="139" t="str">
        <f>IFERROR(VLOOKUP($C$10,'Individual award multi year'!$A$1:$S$136,14,FALSE),"")</f>
        <v/>
      </c>
      <c r="H27" s="139" t="str">
        <f t="shared" si="0"/>
        <v>N/A</v>
      </c>
      <c r="I27" s="139" t="str">
        <f>IFERROR(VLOOKUP($C$10,'Multiyear data for vlookup'!$A$1:$BE$136,52,FALSE),"")</f>
        <v/>
      </c>
      <c r="J27" s="139" t="str">
        <f>IFERROR(VLOOKUP($C$10,'Approved gold standard amounts'!$A$3:$S$135,14,FALSE),"")</f>
        <v/>
      </c>
      <c r="K27" s="139" t="str">
        <f t="shared" si="1"/>
        <v>N/A</v>
      </c>
    </row>
    <row r="28" spans="2:17" x14ac:dyDescent="0.3">
      <c r="B28" s="138">
        <v>2035</v>
      </c>
      <c r="C28" s="139" t="str">
        <f>IFERROR(VLOOKUP($C$10,'Multiyear data for vlookup'!$A$1:$S$136,15,FALSE),"")</f>
        <v/>
      </c>
      <c r="D28" s="139"/>
      <c r="E28" s="139" t="str">
        <f>IFERROR(VLOOKUP($C$10,'Direct share used as match data'!$A$2:$S$135,15,FALSE),"")</f>
        <v/>
      </c>
      <c r="F28" s="139" t="str">
        <f>IFERROR(VLOOKUP($C$10,'Multiyear data for vlookup'!$A$1:$AL$136,34,FALSE),"")</f>
        <v/>
      </c>
      <c r="G28" s="139" t="str">
        <f>IFERROR(VLOOKUP($C$10,'Individual award multi year'!$A$1:$S$136,15,FALSE),"")</f>
        <v/>
      </c>
      <c r="H28" s="139" t="str">
        <f t="shared" si="0"/>
        <v>N/A</v>
      </c>
      <c r="I28" s="139" t="str">
        <f>IFERROR(VLOOKUP($C$10,'Multiyear data for vlookup'!$A$1:$BE$136,53,FALSE),"")</f>
        <v/>
      </c>
      <c r="J28" s="139" t="str">
        <f>IFERROR(VLOOKUP($C$10,'Approved gold standard amounts'!$A$3:$S$135,15,FALSE),"")</f>
        <v/>
      </c>
      <c r="K28" s="139" t="str">
        <f t="shared" si="1"/>
        <v>N/A</v>
      </c>
    </row>
    <row r="29" spans="2:17" x14ac:dyDescent="0.3">
      <c r="B29" s="138">
        <v>2036</v>
      </c>
      <c r="C29" s="139" t="str">
        <f>IFERROR(VLOOKUP($C$10,'Multiyear data for vlookup'!$A$1:$S$136,16,FALSE),"")</f>
        <v/>
      </c>
      <c r="D29" s="139"/>
      <c r="E29" s="139" t="str">
        <f>IFERROR(VLOOKUP($C$10,'Direct share used as match data'!$A$2:$S$135,16,FALSE),"")</f>
        <v/>
      </c>
      <c r="F29" s="139" t="str">
        <f>IFERROR(VLOOKUP($C$10,'Multiyear data for vlookup'!$A$1:$AL$136,35,FALSE),"")</f>
        <v/>
      </c>
      <c r="G29" s="139" t="str">
        <f>IFERROR(VLOOKUP($C$10,'Individual award multi year'!$A$1:$S$136,16,FALSE),"")</f>
        <v/>
      </c>
      <c r="H29" s="139" t="str">
        <f t="shared" si="0"/>
        <v>N/A</v>
      </c>
      <c r="I29" s="139" t="str">
        <f>IFERROR(VLOOKUP($C$10,'Multiyear data for vlookup'!$A$1:$BE$136,54,FALSE),"")</f>
        <v/>
      </c>
      <c r="J29" s="139" t="str">
        <f>IFERROR(VLOOKUP($C$10,'Approved gold standard amounts'!$A$3:$S$135,16,FALSE),"")</f>
        <v/>
      </c>
      <c r="K29" s="139" t="str">
        <f t="shared" si="1"/>
        <v>N/A</v>
      </c>
    </row>
    <row r="30" spans="2:17" x14ac:dyDescent="0.3">
      <c r="B30" s="138">
        <v>2037</v>
      </c>
      <c r="C30" s="139" t="str">
        <f>IFERROR(VLOOKUP($C$10,'Multiyear data for vlookup'!$A$1:$S$136,17,FALSE),"")</f>
        <v/>
      </c>
      <c r="D30" s="139"/>
      <c r="E30" s="139" t="str">
        <f>IFERROR(VLOOKUP($C$10,'Direct share used as match data'!$A$2:$S$135,17,FALSE),"")</f>
        <v/>
      </c>
      <c r="F30" s="139" t="str">
        <f>IFERROR(VLOOKUP($C$10,'Multiyear data for vlookup'!$A$1:$AL$136,36,FALSE),"")</f>
        <v/>
      </c>
      <c r="G30" s="139" t="str">
        <f>IFERROR(VLOOKUP($C$10,'Individual award multi year'!$A$1:$S$136,17,FALSE),"")</f>
        <v/>
      </c>
      <c r="H30" s="139" t="str">
        <f t="shared" si="0"/>
        <v>N/A</v>
      </c>
      <c r="I30" s="139" t="str">
        <f>IFERROR(VLOOKUP($C$10,'Multiyear data for vlookup'!$A$1:$BE$136,55,FALSE),"")</f>
        <v/>
      </c>
      <c r="J30" s="139" t="str">
        <f>IFERROR(VLOOKUP($C$10,'Approved gold standard amounts'!$A$3:$S$135,17,FALSE),"")</f>
        <v/>
      </c>
      <c r="K30" s="139" t="str">
        <f t="shared" si="1"/>
        <v>N/A</v>
      </c>
    </row>
    <row r="31" spans="2:17" x14ac:dyDescent="0.3">
      <c r="B31" s="138">
        <v>2038</v>
      </c>
      <c r="C31" s="139" t="str">
        <f>IFERROR(VLOOKUP($C$10,'Multiyear data for vlookup'!$A$1:$S$136,18,FALSE),"")</f>
        <v/>
      </c>
      <c r="D31" s="139"/>
      <c r="E31" s="139" t="str">
        <f>IFERROR(VLOOKUP($C$10,'Direct share used as match data'!$A$2:$S$135,18,FALSE),"")</f>
        <v/>
      </c>
      <c r="F31" s="139" t="str">
        <f>IFERROR(VLOOKUP($C$10,'Multiyear data for vlookup'!$A$1:$AL$136,37,FALSE),"")</f>
        <v/>
      </c>
      <c r="G31" s="139" t="str">
        <f>IFERROR(VLOOKUP($C$10,'Individual award multi year'!$A$1:$S$136,18,FALSE),"")</f>
        <v/>
      </c>
      <c r="H31" s="139" t="str">
        <f t="shared" si="0"/>
        <v>N/A</v>
      </c>
      <c r="I31" s="139" t="str">
        <f>IFERROR(VLOOKUP($C$10,'Multiyear data for vlookup'!$A$1:$BE$136,56,FALSE),"")</f>
        <v/>
      </c>
      <c r="J31" s="139" t="str">
        <f>IFERROR(VLOOKUP($C$10,'Approved gold standard amounts'!$A$3:$S$135,18,FALSE),"")</f>
        <v/>
      </c>
      <c r="K31" s="139" t="str">
        <f t="shared" si="1"/>
        <v>N/A</v>
      </c>
    </row>
    <row r="32" spans="2:17" x14ac:dyDescent="0.3">
      <c r="B32" s="141">
        <v>2039</v>
      </c>
      <c r="C32" s="142" t="str">
        <f>IFERROR(VLOOKUP($C$10,'Multiyear data for vlookup'!$A$1:$S$136,19,FALSE),"")</f>
        <v/>
      </c>
      <c r="D32" s="142"/>
      <c r="E32" s="142" t="str">
        <f>IFERROR(VLOOKUP($C$10,'Direct share used as match data'!$A$2:$S$135,19,FALSE),"")</f>
        <v/>
      </c>
      <c r="F32" s="142" t="str">
        <f>IFERROR(VLOOKUP($C$10,'Multiyear data for vlookup'!$A$1:$AL$136,38,FALSE),"")</f>
        <v/>
      </c>
      <c r="G32" s="142" t="str">
        <f>IFERROR(VLOOKUP($C$10,'Individual award multi year'!$A$1:$S$136,19,FALSE),"")</f>
        <v/>
      </c>
      <c r="H32" s="142" t="str">
        <f t="shared" si="0"/>
        <v>N/A</v>
      </c>
      <c r="I32" s="142" t="str">
        <f>IFERROR(VLOOKUP($C$10,'Multiyear data for vlookup'!$A$1:$BE$136,57,FALSE),"")</f>
        <v/>
      </c>
      <c r="J32" s="142" t="str">
        <f>IFERROR(VLOOKUP($C$10,'Approved gold standard amounts'!$A$3:$S$135,19,FALSE),"")</f>
        <v/>
      </c>
      <c r="K32" s="142" t="str">
        <f t="shared" si="1"/>
        <v>N/A</v>
      </c>
    </row>
    <row r="33" spans="2:11" ht="15" thickBot="1" x14ac:dyDescent="0.35">
      <c r="B33" s="143" t="s">
        <v>176</v>
      </c>
      <c r="C33" s="144">
        <f>SUM(C15:C32)</f>
        <v>0</v>
      </c>
      <c r="D33" s="145">
        <f t="shared" ref="D33:E33" si="2">SUM(D15:D32)</f>
        <v>0</v>
      </c>
      <c r="E33" s="146">
        <f t="shared" si="2"/>
        <v>0</v>
      </c>
      <c r="F33" s="145">
        <f>SUM(F15:F32)</f>
        <v>0</v>
      </c>
      <c r="G33" s="147">
        <f>SUM(G15:G32)</f>
        <v>0</v>
      </c>
      <c r="H33" s="147">
        <f>F33-G33</f>
        <v>0</v>
      </c>
      <c r="I33" s="148">
        <f>SUM(I15:I32)</f>
        <v>0</v>
      </c>
      <c r="J33" s="149">
        <f>SUM(J15:J32)</f>
        <v>0</v>
      </c>
      <c r="K33" s="150">
        <f>I33-J33</f>
        <v>0</v>
      </c>
    </row>
    <row r="34" spans="2:11" ht="30.75" customHeight="1" thickTop="1" x14ac:dyDescent="0.3">
      <c r="B34" s="185" t="s">
        <v>338</v>
      </c>
      <c r="C34" s="185"/>
      <c r="D34" s="185"/>
      <c r="E34" s="185"/>
      <c r="F34" s="185"/>
      <c r="G34" s="185"/>
      <c r="H34" s="185"/>
      <c r="I34" s="185"/>
      <c r="J34" s="185"/>
      <c r="K34" s="185"/>
    </row>
  </sheetData>
  <mergeCells count="15">
    <mergeCell ref="B34:K34"/>
    <mergeCell ref="F13:H13"/>
    <mergeCell ref="I13:K13"/>
    <mergeCell ref="C13:E13"/>
    <mergeCell ref="C12:E12"/>
    <mergeCell ref="F12:K12"/>
    <mergeCell ref="C10:E10"/>
    <mergeCell ref="E2:K2"/>
    <mergeCell ref="E3:K3"/>
    <mergeCell ref="E4:J4"/>
    <mergeCell ref="B5:K5"/>
    <mergeCell ref="G8:K8"/>
    <mergeCell ref="G9:K10"/>
    <mergeCell ref="C6:K6"/>
    <mergeCell ref="C7:K7"/>
  </mergeCells>
  <conditionalFormatting sqref="C15:G32 I15:J32">
    <cfRule type="cellIs" dxfId="6" priority="2" operator="lessThan">
      <formula>0</formula>
    </cfRule>
  </conditionalFormatting>
  <conditionalFormatting sqref="E33">
    <cfRule type="cellIs" dxfId="5" priority="1" operator="lessThan">
      <formula>0</formula>
    </cfRule>
  </conditionalFormatting>
  <pageMargins left="0.2" right="0.7" top="0.25" bottom="0.25" header="0.3" footer="0.3"/>
  <pageSetup fitToWidth="0" orientation="landscape" horizontalDpi="1200" verticalDpi="1200" r:id="rId1"/>
  <ignoredErrors>
    <ignoredError sqref="H17 H33 K17"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7B8F6B0-989B-4726-9D2E-A80D8C8AB98B}">
          <x14:formula1>
            <xm:f>'Local dist eligible'!$M$3:$M$136</xm:f>
          </x14:formula1>
          <xm:sqref>C10:E10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1F99-3CCD-486B-96E7-37854AF37BDF}">
  <dimension ref="B1:V139"/>
  <sheetViews>
    <sheetView zoomScale="80" zoomScaleNormal="80" workbookViewId="0">
      <selection activeCell="O21" sqref="O21"/>
    </sheetView>
  </sheetViews>
  <sheetFormatPr defaultRowHeight="14.4" x14ac:dyDescent="0.3"/>
  <cols>
    <col min="2" max="7" width="23.5546875" customWidth="1"/>
    <col min="8" max="8" width="8" customWidth="1"/>
    <col min="9" max="9" width="7.44140625" customWidth="1"/>
    <col min="10" max="10" width="21.33203125" customWidth="1"/>
    <col min="11" max="11" width="40.109375" customWidth="1"/>
    <col min="13" max="15" width="32.5546875" customWidth="1"/>
    <col min="16" max="19" width="32.5546875" style="63" customWidth="1"/>
    <col min="20" max="20" width="34.109375" customWidth="1"/>
    <col min="21" max="21" width="29.109375" customWidth="1"/>
    <col min="22" max="22" width="28.44140625" customWidth="1"/>
  </cols>
  <sheetData>
    <row r="1" spans="2:22" ht="18" customHeight="1" x14ac:dyDescent="0.3">
      <c r="B1" s="9"/>
      <c r="C1" s="9"/>
      <c r="D1" s="9"/>
      <c r="E1" s="217" t="s">
        <v>168</v>
      </c>
      <c r="F1" s="218"/>
      <c r="G1" s="9"/>
      <c r="H1" s="9"/>
      <c r="I1" s="9"/>
      <c r="J1" s="10"/>
      <c r="K1" s="10"/>
      <c r="L1" s="10"/>
      <c r="M1" s="10"/>
      <c r="N1" s="10"/>
      <c r="O1" s="10"/>
      <c r="P1" s="62"/>
      <c r="Q1" s="62"/>
      <c r="R1" s="62"/>
      <c r="S1" s="62"/>
      <c r="T1" s="63"/>
    </row>
    <row r="2" spans="2:22" ht="16.2" thickBot="1" x14ac:dyDescent="0.35">
      <c r="B2" s="9"/>
      <c r="C2" s="9"/>
      <c r="D2" s="9"/>
      <c r="E2" s="9"/>
      <c r="F2" s="9"/>
      <c r="G2" s="9"/>
      <c r="H2" s="9"/>
      <c r="I2" s="9"/>
      <c r="J2" s="11"/>
      <c r="K2" s="11"/>
      <c r="L2" s="11"/>
      <c r="M2" s="64"/>
      <c r="N2" s="64"/>
      <c r="O2" s="64"/>
      <c r="P2" s="65"/>
      <c r="Q2" s="65"/>
      <c r="R2" s="65"/>
      <c r="S2" s="65"/>
      <c r="T2" s="66"/>
      <c r="U2" s="66"/>
      <c r="V2" s="66"/>
    </row>
    <row r="3" spans="2:22" ht="46.5" customHeight="1" thickBot="1" x14ac:dyDescent="0.35">
      <c r="B3" s="12" t="s">
        <v>169</v>
      </c>
      <c r="C3" s="13"/>
      <c r="D3" s="13"/>
      <c r="E3" s="13"/>
      <c r="F3" s="13"/>
      <c r="G3" s="13"/>
      <c r="J3" s="14" t="s">
        <v>21</v>
      </c>
      <c r="K3" s="15" t="s">
        <v>170</v>
      </c>
      <c r="M3" s="22" t="s">
        <v>349</v>
      </c>
      <c r="N3" s="67" t="s">
        <v>282</v>
      </c>
      <c r="O3" s="68" t="s">
        <v>284</v>
      </c>
      <c r="P3" s="69" t="s">
        <v>285</v>
      </c>
      <c r="Q3" s="70" t="s">
        <v>283</v>
      </c>
      <c r="R3" s="71" t="s">
        <v>286</v>
      </c>
      <c r="S3" s="72" t="s">
        <v>287</v>
      </c>
      <c r="T3" s="73" t="s">
        <v>158</v>
      </c>
      <c r="U3" s="74" t="s">
        <v>159</v>
      </c>
      <c r="V3" s="75" t="s">
        <v>160</v>
      </c>
    </row>
    <row r="4" spans="2:22" s="19" customFormat="1" ht="19.5" customHeight="1" thickBot="1" x14ac:dyDescent="0.35">
      <c r="B4" s="16" t="s">
        <v>171</v>
      </c>
      <c r="C4" s="17" t="s">
        <v>172</v>
      </c>
      <c r="D4" s="17" t="s">
        <v>173</v>
      </c>
      <c r="E4" s="17" t="s">
        <v>174</v>
      </c>
      <c r="F4" s="17" t="s">
        <v>175</v>
      </c>
      <c r="G4" s="18" t="s">
        <v>176</v>
      </c>
      <c r="J4" s="20" t="s">
        <v>0</v>
      </c>
      <c r="K4" s="21">
        <v>3.480034800348E-3</v>
      </c>
      <c r="M4" s="22" t="s">
        <v>134</v>
      </c>
      <c r="N4" s="61">
        <f>($C$5+$D$5+$E$5)*Table5[[#This Row],[Locality''s Allocation Percentage ]]</f>
        <v>14150.897471224234</v>
      </c>
      <c r="O4" s="61">
        <f>$F$5*Table5[[#This Row],[Locality''s Allocation Percentage ]]</f>
        <v>0</v>
      </c>
      <c r="P4" s="61">
        <f>O4*0.25</f>
        <v>0</v>
      </c>
      <c r="Q4" s="61">
        <f>($C$6+$D$6+$E$6)*Table5[[#This Row],[Locality''s Allocation Percentage ]]</f>
        <v>89582.895913754997</v>
      </c>
      <c r="R4" s="61">
        <f>$F$6*Table5[[#This Row],[Locality''s Allocation Percentage ]]</f>
        <v>32415.793409467733</v>
      </c>
      <c r="S4" s="61">
        <f>R4*0.25</f>
        <v>8103.9483523669332</v>
      </c>
      <c r="T4" s="76">
        <f>($C$7+$D$7+$E$7)*Table5[[#This Row],[Locality''s Allocation Percentage ]]</f>
        <v>14871.903377335871</v>
      </c>
      <c r="U4" s="76">
        <f>$F$7*Table5[[#This Row],[Locality''s Allocation Percentage ]]</f>
        <v>5453.031238356486</v>
      </c>
      <c r="V4" s="76">
        <f>U4*0.25</f>
        <v>1363.2578095891215</v>
      </c>
    </row>
    <row r="5" spans="2:22" s="19" customFormat="1" ht="18" customHeight="1" x14ac:dyDescent="0.3">
      <c r="B5" s="24" t="s">
        <v>177</v>
      </c>
      <c r="C5" s="25">
        <f>C34*0.225</f>
        <v>4066309.1845544642</v>
      </c>
      <c r="D5" s="25">
        <v>0</v>
      </c>
      <c r="E5" s="25">
        <v>0</v>
      </c>
      <c r="F5" s="26">
        <v>0</v>
      </c>
      <c r="G5" s="27">
        <f t="shared" ref="G5:G22" si="0">SUM(C5:F5)</f>
        <v>4066309.1845544642</v>
      </c>
      <c r="J5" s="28" t="s">
        <v>178</v>
      </c>
      <c r="K5" s="29">
        <v>8.6300863008630102E-3</v>
      </c>
      <c r="M5" s="30" t="s">
        <v>49</v>
      </c>
      <c r="N5" s="61">
        <f>($C$5+$D$5+$E$5)*Table5[[#This Row],[Locality''s Allocation Percentage ]]</f>
        <v>35092.59918869692</v>
      </c>
      <c r="O5" s="61">
        <f>$F$5*Table5[[#This Row],[Locality''s Allocation Percentage ]]</f>
        <v>0</v>
      </c>
      <c r="P5" s="61">
        <f t="shared" ref="P5:P68" si="1">O5*0.25</f>
        <v>0</v>
      </c>
      <c r="Q5" s="61">
        <f>($C$6+$D$6+$E$6)*Table5[[#This Row],[Locality''s Allocation Percentage ]]</f>
        <v>222155.28498152486</v>
      </c>
      <c r="R5" s="61">
        <f>$F$6*Table5[[#This Row],[Locality''s Allocation Percentage ]]</f>
        <v>80387.441702214623</v>
      </c>
      <c r="S5" s="61">
        <f t="shared" ref="S5:S68" si="2">R5*0.25</f>
        <v>20096.860425553656</v>
      </c>
      <c r="T5" s="76">
        <f>($C$7+$D$7+$E$7)*Table5[[#This Row],[Locality''s Allocation Percentage ]]</f>
        <v>36880.610961611703</v>
      </c>
      <c r="U5" s="76">
        <f>$F$7*Table5[[#This Row],[Locality''s Allocation Percentage ]]</f>
        <v>13522.890685924291</v>
      </c>
      <c r="V5" s="76">
        <f t="shared" ref="V5:V68" si="3">U5*0.25</f>
        <v>3380.7226714810727</v>
      </c>
    </row>
    <row r="6" spans="2:22" s="19" customFormat="1" ht="18" customHeight="1" x14ac:dyDescent="0.3">
      <c r="B6" s="31" t="s">
        <v>179</v>
      </c>
      <c r="C6" s="32">
        <f>C35*0.225+2779933.96</f>
        <v>7053426.6779029062</v>
      </c>
      <c r="D6" s="32">
        <f>D35*0.225+1362713.3</f>
        <v>17641954.549452249</v>
      </c>
      <c r="E6" s="32">
        <v>1046572.82</v>
      </c>
      <c r="F6" s="33">
        <f>SUM(F34,F35)*0.0825</f>
        <v>9314790.0148085263</v>
      </c>
      <c r="G6" s="34">
        <f t="shared" si="0"/>
        <v>35056744.062163681</v>
      </c>
      <c r="H6" s="35"/>
      <c r="I6" s="35"/>
      <c r="J6" s="36" t="s">
        <v>63</v>
      </c>
      <c r="K6" s="37">
        <v>1.1620116201162E-2</v>
      </c>
      <c r="M6" s="22" t="s">
        <v>63</v>
      </c>
      <c r="N6" s="61">
        <f>($C$5+$D$5+$E$5)*Table5[[#This Row],[Locality''s Allocation Percentage ]]</f>
        <v>47250.98523437517</v>
      </c>
      <c r="O6" s="61">
        <f>$F$5*Table5[[#This Row],[Locality''s Allocation Percentage ]]</f>
        <v>0</v>
      </c>
      <c r="P6" s="61">
        <f t="shared" si="1"/>
        <v>0</v>
      </c>
      <c r="Q6" s="61">
        <f>($C$6+$D$6+$E$6)*Table5[[#This Row],[Locality''s Allocation Percentage ]]</f>
        <v>299124.49727523938</v>
      </c>
      <c r="R6" s="61">
        <f>$F$6*Table5[[#This Row],[Locality''s Allocation Percentage ]]</f>
        <v>108238.94236149859</v>
      </c>
      <c r="S6" s="61">
        <f t="shared" si="2"/>
        <v>27059.735590374647</v>
      </c>
      <c r="T6" s="76">
        <f>($C$7+$D$7+$E$7)*Table5[[#This Row],[Locality''s Allocation Percentage ]]</f>
        <v>49658.481966851388</v>
      </c>
      <c r="U6" s="76">
        <f>$F$7*Table5[[#This Row],[Locality''s Allocation Percentage ]]</f>
        <v>18208.110054512177</v>
      </c>
      <c r="V6" s="76">
        <f t="shared" si="3"/>
        <v>4552.0275136280443</v>
      </c>
    </row>
    <row r="7" spans="2:22" s="19" customFormat="1" ht="18" customHeight="1" x14ac:dyDescent="0.3">
      <c r="B7" s="31" t="s">
        <v>180</v>
      </c>
      <c r="C7" s="32">
        <f t="shared" ref="C7:D21" si="4">C36*0.225</f>
        <v>4273492.7179029062</v>
      </c>
      <c r="D7" s="32">
        <f t="shared" si="4"/>
        <v>0</v>
      </c>
      <c r="E7" s="32">
        <v>0</v>
      </c>
      <c r="F7" s="32">
        <f>F36*0.0825</f>
        <v>1566947.3298977322</v>
      </c>
      <c r="G7" s="34">
        <f t="shared" si="0"/>
        <v>5840440.0478006387</v>
      </c>
      <c r="J7" s="28" t="s">
        <v>181</v>
      </c>
      <c r="K7" s="29">
        <v>2.130021300213E-3</v>
      </c>
      <c r="M7" s="30" t="s">
        <v>24</v>
      </c>
      <c r="N7" s="61">
        <f>($C$5+$D$5+$E$5)*Table5[[#This Row],[Locality''s Allocation Percentage ]]</f>
        <v>8661.3251763527642</v>
      </c>
      <c r="O7" s="61">
        <f>$F$5*Table5[[#This Row],[Locality''s Allocation Percentage ]]</f>
        <v>0</v>
      </c>
      <c r="P7" s="61">
        <f t="shared" si="1"/>
        <v>0</v>
      </c>
      <c r="Q7" s="61">
        <f>($C$6+$D$6+$E$6)*Table5[[#This Row],[Locality''s Allocation Percentage ]]</f>
        <v>54830.910429970732</v>
      </c>
      <c r="R7" s="61">
        <f>$F$6*Table5[[#This Row],[Locality''s Allocation Percentage ]]</f>
        <v>19840.701138553526</v>
      </c>
      <c r="S7" s="61">
        <f t="shared" si="2"/>
        <v>4960.1752846383815</v>
      </c>
      <c r="T7" s="76">
        <f>($C$7+$D$7+$E$7)*Table5[[#This Row],[Locality''s Allocation Percentage ]]</f>
        <v>9102.6305154383354</v>
      </c>
      <c r="U7" s="76">
        <f>$F$7*Table5[[#This Row],[Locality''s Allocation Percentage ]]</f>
        <v>3337.6311889940562</v>
      </c>
      <c r="V7" s="76">
        <f t="shared" si="3"/>
        <v>834.40779724851404</v>
      </c>
    </row>
    <row r="8" spans="2:22" s="19" customFormat="1" ht="18" customHeight="1" x14ac:dyDescent="0.3">
      <c r="B8" s="31" t="s">
        <v>182</v>
      </c>
      <c r="C8" s="32">
        <f t="shared" si="4"/>
        <v>5348881.5036738273</v>
      </c>
      <c r="D8" s="32">
        <f t="shared" si="4"/>
        <v>0</v>
      </c>
      <c r="E8" s="32">
        <v>0</v>
      </c>
      <c r="F8" s="32">
        <f>F37*0.0825</f>
        <v>1961256.5513470699</v>
      </c>
      <c r="G8" s="34">
        <f t="shared" si="0"/>
        <v>7310138.0550208967</v>
      </c>
      <c r="J8" s="36" t="s">
        <v>183</v>
      </c>
      <c r="K8" s="37">
        <v>1.0000100001E-3</v>
      </c>
      <c r="M8" s="22" t="s">
        <v>106</v>
      </c>
      <c r="N8" s="61">
        <f>($C$5+$D$5+$E$5)*Table5[[#This Row],[Locality''s Allocation Percentage ]]</f>
        <v>4066.3498480529406</v>
      </c>
      <c r="O8" s="61">
        <f>$F$5*Table5[[#This Row],[Locality''s Allocation Percentage ]]</f>
        <v>0</v>
      </c>
      <c r="P8" s="61">
        <f t="shared" si="1"/>
        <v>0</v>
      </c>
      <c r="Q8" s="61">
        <f>($C$6+$D$6+$E$6)*Table5[[#This Row],[Locality''s Allocation Percentage ]]</f>
        <v>25742.211469469825</v>
      </c>
      <c r="R8" s="61">
        <f>$F$6*Table5[[#This Row],[Locality''s Allocation Percentage ]]</f>
        <v>9314.8831636401537</v>
      </c>
      <c r="S8" s="61">
        <f t="shared" si="2"/>
        <v>2328.7207909100384</v>
      </c>
      <c r="T8" s="76">
        <f>($C$7+$D$7+$E$7)*Table5[[#This Row],[Locality''s Allocation Percentage ]]</f>
        <v>4273.5354532574347</v>
      </c>
      <c r="U8" s="76">
        <f>$F$7*Table5[[#This Row],[Locality''s Allocation Percentage ]]</f>
        <v>1566.962999527726</v>
      </c>
      <c r="V8" s="76">
        <f t="shared" si="3"/>
        <v>391.74074988193149</v>
      </c>
    </row>
    <row r="9" spans="2:22" s="19" customFormat="1" ht="18" customHeight="1" x14ac:dyDescent="0.3">
      <c r="B9" s="31" t="s">
        <v>184</v>
      </c>
      <c r="C9" s="32">
        <f t="shared" si="4"/>
        <v>5348881.5036225244</v>
      </c>
      <c r="D9" s="32">
        <f t="shared" si="4"/>
        <v>0</v>
      </c>
      <c r="E9" s="32">
        <v>0</v>
      </c>
      <c r="F9" s="32">
        <f t="shared" ref="F9:F22" si="5">F38*0.0825</f>
        <v>1961256.5513282591</v>
      </c>
      <c r="G9" s="34">
        <f t="shared" si="0"/>
        <v>7310138.054950783</v>
      </c>
      <c r="J9" s="28" t="s">
        <v>185</v>
      </c>
      <c r="K9" s="29">
        <v>2.9900299002989998E-3</v>
      </c>
      <c r="M9" s="30" t="s">
        <v>28</v>
      </c>
      <c r="N9" s="61">
        <f>($C$5+$D$5+$E$5)*Table5[[#This Row],[Locality''s Allocation Percentage ]]</f>
        <v>12158.386045678291</v>
      </c>
      <c r="O9" s="61">
        <f>$F$5*Table5[[#This Row],[Locality''s Allocation Percentage ]]</f>
        <v>0</v>
      </c>
      <c r="P9" s="61">
        <f t="shared" si="1"/>
        <v>0</v>
      </c>
      <c r="Q9" s="61">
        <f>($C$6+$D$6+$E$6)*Table5[[#This Row],[Locality''s Allocation Percentage ]]</f>
        <v>76969.21229371478</v>
      </c>
      <c r="R9" s="61">
        <f>$F$6*Table5[[#This Row],[Locality''s Allocation Percentage ]]</f>
        <v>27851.500659284058</v>
      </c>
      <c r="S9" s="61">
        <f t="shared" si="2"/>
        <v>6962.8751648210146</v>
      </c>
      <c r="T9" s="76">
        <f>($C$7+$D$7+$E$7)*Table5[[#This Row],[Locality''s Allocation Percentage ]]</f>
        <v>12777.871005239729</v>
      </c>
      <c r="U9" s="76">
        <f>$F$7*Table5[[#This Row],[Locality''s Allocation Percentage ]]</f>
        <v>4685.2193685879001</v>
      </c>
      <c r="V9" s="76">
        <f t="shared" si="3"/>
        <v>1171.304842146975</v>
      </c>
    </row>
    <row r="10" spans="2:22" s="19" customFormat="1" ht="18" customHeight="1" x14ac:dyDescent="0.3">
      <c r="B10" s="31" t="s">
        <v>186</v>
      </c>
      <c r="C10" s="32">
        <f t="shared" si="4"/>
        <v>5348881.5035712225</v>
      </c>
      <c r="D10" s="32">
        <f t="shared" si="4"/>
        <v>821074.79760002682</v>
      </c>
      <c r="E10" s="32">
        <v>0</v>
      </c>
      <c r="F10" s="32">
        <f t="shared" si="5"/>
        <v>2262317.310429458</v>
      </c>
      <c r="G10" s="34">
        <f t="shared" si="0"/>
        <v>8432273.6116007082</v>
      </c>
      <c r="J10" s="36" t="s">
        <v>1</v>
      </c>
      <c r="K10" s="37">
        <v>1.3300133001329999E-3</v>
      </c>
      <c r="M10" s="22" t="s">
        <v>29</v>
      </c>
      <c r="N10" s="61">
        <f>($C$5+$D$5+$E$5)*Table5[[#This Row],[Locality''s Allocation Percentage ]]</f>
        <v>5408.245297910411</v>
      </c>
      <c r="O10" s="61">
        <f>$F$5*Table5[[#This Row],[Locality''s Allocation Percentage ]]</f>
        <v>0</v>
      </c>
      <c r="P10" s="61">
        <f t="shared" si="1"/>
        <v>0</v>
      </c>
      <c r="Q10" s="61">
        <f>($C$6+$D$6+$E$6)*Table5[[#This Row],[Locality''s Allocation Percentage ]]</f>
        <v>34237.141254394868</v>
      </c>
      <c r="R10" s="61">
        <f>$F$6*Table5[[#This Row],[Locality''s Allocation Percentage ]]</f>
        <v>12388.794607641403</v>
      </c>
      <c r="S10" s="61">
        <f t="shared" si="2"/>
        <v>3097.1986519103507</v>
      </c>
      <c r="T10" s="76">
        <f>($C$7+$D$7+$E$7)*Table5[[#This Row],[Locality''s Allocation Percentage ]]</f>
        <v>5683.8021528323879</v>
      </c>
      <c r="U10" s="76">
        <f>$F$7*Table5[[#This Row],[Locality''s Allocation Percentage ]]</f>
        <v>2084.0607893718752</v>
      </c>
      <c r="V10" s="76">
        <f t="shared" si="3"/>
        <v>521.0151973429688</v>
      </c>
    </row>
    <row r="11" spans="2:22" s="19" customFormat="1" ht="18" customHeight="1" x14ac:dyDescent="0.3">
      <c r="B11" s="31" t="s">
        <v>187</v>
      </c>
      <c r="C11" s="32">
        <f t="shared" si="4"/>
        <v>5348881.5035712225</v>
      </c>
      <c r="D11" s="32">
        <f t="shared" si="4"/>
        <v>821074.79246976785</v>
      </c>
      <c r="E11" s="32">
        <v>0</v>
      </c>
      <c r="F11" s="32">
        <f t="shared" si="5"/>
        <v>2262317.3085483629</v>
      </c>
      <c r="G11" s="34">
        <f t="shared" si="0"/>
        <v>8432273.6045893542</v>
      </c>
      <c r="J11" s="28" t="s">
        <v>2</v>
      </c>
      <c r="K11" s="29">
        <v>1.3780137801378E-2</v>
      </c>
      <c r="M11" s="30" t="s">
        <v>64</v>
      </c>
      <c r="N11" s="61">
        <f>($C$5+$D$5+$E$5)*Table5[[#This Row],[Locality''s Allocation Percentage ]]</f>
        <v>56034.300906169519</v>
      </c>
      <c r="O11" s="61">
        <f>$F$5*Table5[[#This Row],[Locality''s Allocation Percentage ]]</f>
        <v>0</v>
      </c>
      <c r="P11" s="61">
        <f t="shared" si="1"/>
        <v>0</v>
      </c>
      <c r="Q11" s="61">
        <f>($C$6+$D$6+$E$6)*Table5[[#This Row],[Locality''s Allocation Percentage ]]</f>
        <v>354727.6740492942</v>
      </c>
      <c r="R11" s="61">
        <f>$F$6*Table5[[#This Row],[Locality''s Allocation Percentage ]]</f>
        <v>128359.08999496131</v>
      </c>
      <c r="S11" s="61">
        <f t="shared" si="2"/>
        <v>32089.772498740327</v>
      </c>
      <c r="T11" s="76">
        <f>($C$7+$D$7+$E$7)*Table5[[#This Row],[Locality''s Allocation Percentage ]]</f>
        <v>58889.31854588745</v>
      </c>
      <c r="U11" s="76">
        <f>$F$7*Table5[[#This Row],[Locality''s Allocation Percentage ]]</f>
        <v>21592.750133492063</v>
      </c>
      <c r="V11" s="76">
        <f t="shared" si="3"/>
        <v>5398.1875333730159</v>
      </c>
    </row>
    <row r="12" spans="2:22" s="19" customFormat="1" ht="18" customHeight="1" x14ac:dyDescent="0.3">
      <c r="B12" s="31" t="s">
        <v>188</v>
      </c>
      <c r="C12" s="32">
        <f t="shared" si="4"/>
        <v>6290929.0926684234</v>
      </c>
      <c r="D12" s="32">
        <f t="shared" si="4"/>
        <v>821074.7822092498</v>
      </c>
      <c r="E12" s="32">
        <v>0</v>
      </c>
      <c r="F12" s="32">
        <f t="shared" si="5"/>
        <v>2607734.7541218135</v>
      </c>
      <c r="G12" s="34">
        <f t="shared" si="0"/>
        <v>9719738.6289994866</v>
      </c>
      <c r="J12" s="36" t="s">
        <v>189</v>
      </c>
      <c r="K12" s="37">
        <v>8.3500835008350101E-3</v>
      </c>
      <c r="M12" s="22" t="s">
        <v>59</v>
      </c>
      <c r="N12" s="61">
        <f>($C$5+$D$5+$E$5)*Table5[[#This Row],[Locality''s Allocation Percentage ]]</f>
        <v>33954.021231242099</v>
      </c>
      <c r="O12" s="61">
        <f>$F$5*Table5[[#This Row],[Locality''s Allocation Percentage ]]</f>
        <v>0</v>
      </c>
      <c r="P12" s="61">
        <f t="shared" si="1"/>
        <v>0</v>
      </c>
      <c r="Q12" s="61">
        <f>($C$6+$D$6+$E$6)*Table5[[#This Row],[Locality''s Allocation Percentage ]]</f>
        <v>214947.46577007329</v>
      </c>
      <c r="R12" s="61">
        <f>$F$6*Table5[[#This Row],[Locality''s Allocation Percentage ]]</f>
        <v>77779.274416395376</v>
      </c>
      <c r="S12" s="61">
        <f t="shared" si="2"/>
        <v>19444.818604098844</v>
      </c>
      <c r="T12" s="76">
        <f>($C$7+$D$7+$E$7)*Table5[[#This Row],[Locality''s Allocation Percentage ]]</f>
        <v>35684.021034699625</v>
      </c>
      <c r="U12" s="76">
        <f>$F$7*Table5[[#This Row],[Locality''s Allocation Percentage ]]</f>
        <v>13084.141046056528</v>
      </c>
      <c r="V12" s="76">
        <f t="shared" si="3"/>
        <v>3271.0352615141319</v>
      </c>
    </row>
    <row r="13" spans="2:22" s="19" customFormat="1" ht="18" customHeight="1" x14ac:dyDescent="0.3">
      <c r="B13" s="31" t="s">
        <v>190</v>
      </c>
      <c r="C13" s="32">
        <f t="shared" si="4"/>
        <v>6290929.0926684234</v>
      </c>
      <c r="D13" s="32">
        <f t="shared" si="4"/>
        <v>1045371.831263311</v>
      </c>
      <c r="E13" s="32">
        <v>0</v>
      </c>
      <c r="F13" s="32">
        <f t="shared" si="5"/>
        <v>2689977.0054416358</v>
      </c>
      <c r="G13" s="34">
        <f t="shared" si="0"/>
        <v>10026277.92937337</v>
      </c>
      <c r="J13" s="28" t="s">
        <v>191</v>
      </c>
      <c r="K13" s="29">
        <v>3.7000370003699998E-4</v>
      </c>
      <c r="M13" s="30" t="s">
        <v>55</v>
      </c>
      <c r="N13" s="61">
        <f>($C$5+$D$5+$E$5)*Table5[[#This Row],[Locality''s Allocation Percentage ]]</f>
        <v>1504.549443779588</v>
      </c>
      <c r="O13" s="61">
        <f>$F$5*Table5[[#This Row],[Locality''s Allocation Percentage ]]</f>
        <v>0</v>
      </c>
      <c r="P13" s="61">
        <f t="shared" si="1"/>
        <v>0</v>
      </c>
      <c r="Q13" s="61">
        <f>($C$6+$D$6+$E$6)*Table5[[#This Row],[Locality''s Allocation Percentage ]]</f>
        <v>9524.6182437038351</v>
      </c>
      <c r="R13" s="61">
        <f>$F$6*Table5[[#This Row],[Locality''s Allocation Percentage ]]</f>
        <v>3446.5067705468564</v>
      </c>
      <c r="S13" s="61">
        <f t="shared" si="2"/>
        <v>861.6266926367141</v>
      </c>
      <c r="T13" s="76">
        <f>($C$7+$D$7+$E$7)*Table5[[#This Row],[Locality''s Allocation Percentage ]]</f>
        <v>1581.2081177052507</v>
      </c>
      <c r="U13" s="76">
        <f>$F$7*Table5[[#This Row],[Locality''s Allocation Percentage ]]</f>
        <v>579.77630982525852</v>
      </c>
      <c r="V13" s="76">
        <f t="shared" si="3"/>
        <v>144.94407745631463</v>
      </c>
    </row>
    <row r="14" spans="2:22" s="19" customFormat="1" ht="18" customHeight="1" x14ac:dyDescent="0.3">
      <c r="B14" s="31" t="s">
        <v>192</v>
      </c>
      <c r="C14" s="32">
        <f t="shared" si="4"/>
        <v>6290929.0926684234</v>
      </c>
      <c r="D14" s="32">
        <f t="shared" si="4"/>
        <v>1045371.8363935698</v>
      </c>
      <c r="E14" s="32">
        <v>0</v>
      </c>
      <c r="F14" s="32">
        <f t="shared" si="5"/>
        <v>2689977.0073227305</v>
      </c>
      <c r="G14" s="34">
        <f t="shared" si="0"/>
        <v>10026277.936384723</v>
      </c>
      <c r="J14" s="36" t="s">
        <v>193</v>
      </c>
      <c r="K14" s="37">
        <v>7.7700777007770096E-3</v>
      </c>
      <c r="M14" s="22" t="s">
        <v>30</v>
      </c>
      <c r="N14" s="61">
        <f>($C$5+$D$5+$E$5)*Table5[[#This Row],[Locality''s Allocation Percentage ]]</f>
        <v>31595.538319371386</v>
      </c>
      <c r="O14" s="61">
        <f>$F$5*Table5[[#This Row],[Locality''s Allocation Percentage ]]</f>
        <v>0</v>
      </c>
      <c r="P14" s="61">
        <f t="shared" si="1"/>
        <v>0</v>
      </c>
      <c r="Q14" s="61">
        <f>($C$6+$D$6+$E$6)*Table5[[#This Row],[Locality''s Allocation Percentage ]]</f>
        <v>200016.98311778079</v>
      </c>
      <c r="R14" s="61">
        <f>$F$6*Table5[[#This Row],[Locality''s Allocation Percentage ]]</f>
        <v>72376.642181484087</v>
      </c>
      <c r="S14" s="61">
        <f t="shared" si="2"/>
        <v>18094.160545371022</v>
      </c>
      <c r="T14" s="76">
        <f>($C$7+$D$7+$E$7)*Table5[[#This Row],[Locality''s Allocation Percentage ]]</f>
        <v>33205.370471810311</v>
      </c>
      <c r="U14" s="76">
        <f>$F$7*Table5[[#This Row],[Locality''s Allocation Percentage ]]</f>
        <v>12175.302506330445</v>
      </c>
      <c r="V14" s="76">
        <f t="shared" si="3"/>
        <v>3043.8256265826112</v>
      </c>
    </row>
    <row r="15" spans="2:22" s="19" customFormat="1" ht="18" customHeight="1" x14ac:dyDescent="0.3">
      <c r="B15" s="31" t="s">
        <v>194</v>
      </c>
      <c r="C15" s="32">
        <f t="shared" si="4"/>
        <v>5288160.791711376</v>
      </c>
      <c r="D15" s="32">
        <f t="shared" si="4"/>
        <v>1045371.831263311</v>
      </c>
      <c r="E15" s="32">
        <v>0</v>
      </c>
      <c r="F15" s="32">
        <f t="shared" si="5"/>
        <v>2322295.2950907187</v>
      </c>
      <c r="G15" s="34">
        <f t="shared" si="0"/>
        <v>8655827.9180654064</v>
      </c>
      <c r="J15" s="28" t="s">
        <v>195</v>
      </c>
      <c r="K15" s="29">
        <v>1.470014700147E-3</v>
      </c>
      <c r="M15" s="30" t="s">
        <v>83</v>
      </c>
      <c r="N15" s="61">
        <f>($C$5+$D$5+$E$5)*Table5[[#This Row],[Locality''s Allocation Percentage ]]</f>
        <v>5977.5342766378226</v>
      </c>
      <c r="O15" s="61">
        <f>$F$5*Table5[[#This Row],[Locality''s Allocation Percentage ]]</f>
        <v>0</v>
      </c>
      <c r="P15" s="61">
        <f t="shared" si="1"/>
        <v>0</v>
      </c>
      <c r="Q15" s="61">
        <f>($C$6+$D$6+$E$6)*Table5[[#This Row],[Locality''s Allocation Percentage ]]</f>
        <v>37841.050860120646</v>
      </c>
      <c r="R15" s="61">
        <f>$F$6*Table5[[#This Row],[Locality''s Allocation Percentage ]]</f>
        <v>13692.878250551026</v>
      </c>
      <c r="S15" s="61">
        <f t="shared" si="2"/>
        <v>3423.2195626377566</v>
      </c>
      <c r="T15" s="76">
        <f>($C$7+$D$7+$E$7)*Table5[[#This Row],[Locality''s Allocation Percentage ]]</f>
        <v>6282.0971162884289</v>
      </c>
      <c r="U15" s="76">
        <f>$F$7*Table5[[#This Row],[Locality''s Allocation Percentage ]]</f>
        <v>2303.4356093057572</v>
      </c>
      <c r="V15" s="76">
        <f t="shared" si="3"/>
        <v>575.85890232643931</v>
      </c>
    </row>
    <row r="16" spans="2:22" s="19" customFormat="1" ht="18" customHeight="1" x14ac:dyDescent="0.3">
      <c r="B16" s="31" t="s">
        <v>196</v>
      </c>
      <c r="C16" s="32">
        <f t="shared" si="4"/>
        <v>5288160.791711376</v>
      </c>
      <c r="D16" s="32">
        <f t="shared" si="4"/>
        <v>0</v>
      </c>
      <c r="E16" s="32">
        <v>0</v>
      </c>
      <c r="F16" s="32">
        <f t="shared" si="5"/>
        <v>1938992.2902941711</v>
      </c>
      <c r="G16" s="34">
        <f t="shared" si="0"/>
        <v>7227153.0820055474</v>
      </c>
      <c r="J16" s="36" t="s">
        <v>197</v>
      </c>
      <c r="K16" s="37">
        <v>3.6200362003620001E-3</v>
      </c>
      <c r="M16" s="22" t="s">
        <v>71</v>
      </c>
      <c r="N16" s="61">
        <f>($C$5+$D$5+$E$5)*Table5[[#This Row],[Locality''s Allocation Percentage ]]</f>
        <v>14720.186449951645</v>
      </c>
      <c r="O16" s="61">
        <f>$F$5*Table5[[#This Row],[Locality''s Allocation Percentage ]]</f>
        <v>0</v>
      </c>
      <c r="P16" s="61">
        <f t="shared" si="1"/>
        <v>0</v>
      </c>
      <c r="Q16" s="61">
        <f>($C$6+$D$6+$E$6)*Table5[[#This Row],[Locality''s Allocation Percentage ]]</f>
        <v>93186.805519480768</v>
      </c>
      <c r="R16" s="61">
        <f>$F$6*Table5[[#This Row],[Locality''s Allocation Percentage ]]</f>
        <v>33719.877052377356</v>
      </c>
      <c r="S16" s="61">
        <f t="shared" si="2"/>
        <v>8429.9692630943391</v>
      </c>
      <c r="T16" s="76">
        <f>($C$7+$D$7+$E$7)*Table5[[#This Row],[Locality''s Allocation Percentage ]]</f>
        <v>15470.198340791914</v>
      </c>
      <c r="U16" s="76">
        <f>$F$7*Table5[[#This Row],[Locality''s Allocation Percentage ]]</f>
        <v>5672.4060582903685</v>
      </c>
      <c r="V16" s="76">
        <f t="shared" si="3"/>
        <v>1418.1015145725921</v>
      </c>
    </row>
    <row r="17" spans="2:22" s="19" customFormat="1" ht="18" customHeight="1" x14ac:dyDescent="0.3">
      <c r="B17" s="31" t="s">
        <v>198</v>
      </c>
      <c r="C17" s="32">
        <f t="shared" si="4"/>
        <v>5288160.791711376</v>
      </c>
      <c r="D17" s="32">
        <f t="shared" si="4"/>
        <v>0</v>
      </c>
      <c r="E17" s="32">
        <v>0</v>
      </c>
      <c r="F17" s="32">
        <f t="shared" si="5"/>
        <v>1938992.2902941711</v>
      </c>
      <c r="G17" s="34">
        <f t="shared" si="0"/>
        <v>7227153.0820055474</v>
      </c>
      <c r="J17" s="28" t="s">
        <v>81</v>
      </c>
      <c r="K17" s="29">
        <v>4.3400434004340002E-3</v>
      </c>
      <c r="M17" s="30" t="s">
        <v>81</v>
      </c>
      <c r="N17" s="61">
        <f>($C$5+$D$5+$E$5)*Table5[[#This Row],[Locality''s Allocation Percentage ]]</f>
        <v>17647.958340549761</v>
      </c>
      <c r="O17" s="61">
        <f>$F$5*Table5[[#This Row],[Locality''s Allocation Percentage ]]</f>
        <v>0</v>
      </c>
      <c r="P17" s="61">
        <f t="shared" si="1"/>
        <v>0</v>
      </c>
      <c r="Q17" s="61">
        <f>($C$6+$D$6+$E$6)*Table5[[#This Row],[Locality''s Allocation Percentage ]]</f>
        <v>111721.19777749905</v>
      </c>
      <c r="R17" s="61">
        <f>$F$6*Table5[[#This Row],[Locality''s Allocation Percentage ]]</f>
        <v>40426.592930198269</v>
      </c>
      <c r="S17" s="61">
        <f t="shared" si="2"/>
        <v>10106.648232549567</v>
      </c>
      <c r="T17" s="76">
        <f>($C$7+$D$7+$E$7)*Table5[[#This Row],[Locality''s Allocation Percentage ]]</f>
        <v>18547.143867137267</v>
      </c>
      <c r="U17" s="76">
        <f>$F$7*Table5[[#This Row],[Locality''s Allocation Percentage ]]</f>
        <v>6800.6194179503309</v>
      </c>
      <c r="V17" s="76">
        <f t="shared" si="3"/>
        <v>1700.1548544875827</v>
      </c>
    </row>
    <row r="18" spans="2:22" s="19" customFormat="1" ht="18" customHeight="1" x14ac:dyDescent="0.3">
      <c r="B18" s="31" t="s">
        <v>199</v>
      </c>
      <c r="C18" s="32">
        <f t="shared" si="4"/>
        <v>5288160.791711376</v>
      </c>
      <c r="D18" s="32">
        <f t="shared" si="4"/>
        <v>0</v>
      </c>
      <c r="E18" s="32">
        <v>0</v>
      </c>
      <c r="F18" s="32">
        <f t="shared" si="5"/>
        <v>1938992.2902941711</v>
      </c>
      <c r="G18" s="34">
        <f t="shared" si="0"/>
        <v>7227153.0820055474</v>
      </c>
      <c r="J18" s="36" t="s">
        <v>20</v>
      </c>
      <c r="K18" s="37">
        <v>1.0700107001070001E-3</v>
      </c>
      <c r="M18" s="22" t="s">
        <v>102</v>
      </c>
      <c r="N18" s="61">
        <f>($C$5+$D$5+$E$5)*Table5[[#This Row],[Locality''s Allocation Percentage ]]</f>
        <v>4350.9943374166469</v>
      </c>
      <c r="O18" s="61">
        <f>$F$5*Table5[[#This Row],[Locality''s Allocation Percentage ]]</f>
        <v>0</v>
      </c>
      <c r="P18" s="61">
        <f t="shared" si="1"/>
        <v>0</v>
      </c>
      <c r="Q18" s="61">
        <f>($C$6+$D$6+$E$6)*Table5[[#This Row],[Locality''s Allocation Percentage ]]</f>
        <v>27544.166272332714</v>
      </c>
      <c r="R18" s="61">
        <f>$F$6*Table5[[#This Row],[Locality''s Allocation Percentage ]]</f>
        <v>9966.9249850949655</v>
      </c>
      <c r="S18" s="61">
        <f t="shared" si="2"/>
        <v>2491.7312462737414</v>
      </c>
      <c r="T18" s="76">
        <f>($C$7+$D$7+$E$7)*Table5[[#This Row],[Locality''s Allocation Percentage ]]</f>
        <v>4572.6829349854552</v>
      </c>
      <c r="U18" s="76">
        <f>$F$7*Table5[[#This Row],[Locality''s Allocation Percentage ]]</f>
        <v>1676.650409494667</v>
      </c>
      <c r="V18" s="76">
        <f t="shared" si="3"/>
        <v>419.16260237366674</v>
      </c>
    </row>
    <row r="19" spans="2:22" s="19" customFormat="1" ht="18" customHeight="1" x14ac:dyDescent="0.3">
      <c r="B19" s="31" t="s">
        <v>200</v>
      </c>
      <c r="C19" s="32">
        <f t="shared" si="4"/>
        <v>5288160.791711376</v>
      </c>
      <c r="D19" s="32">
        <f t="shared" si="4"/>
        <v>0</v>
      </c>
      <c r="E19" s="32">
        <v>0</v>
      </c>
      <c r="F19" s="32">
        <f t="shared" si="5"/>
        <v>1938992.2902941711</v>
      </c>
      <c r="G19" s="34">
        <f t="shared" si="0"/>
        <v>7227153.0820055474</v>
      </c>
      <c r="J19" s="28" t="s">
        <v>201</v>
      </c>
      <c r="K19" s="29">
        <v>9.29009290092901E-3</v>
      </c>
      <c r="M19" s="30" t="s">
        <v>75</v>
      </c>
      <c r="N19" s="61">
        <f>($C$5+$D$5+$E$5)*Table5[[#This Row],[Locality''s Allocation Percentage ]]</f>
        <v>37776.390088411856</v>
      </c>
      <c r="O19" s="61">
        <f>$F$5*Table5[[#This Row],[Locality''s Allocation Percentage ]]</f>
        <v>0</v>
      </c>
      <c r="P19" s="61">
        <f t="shared" si="1"/>
        <v>0</v>
      </c>
      <c r="Q19" s="61">
        <f>($C$6+$D$6+$E$6)*Table5[[#This Row],[Locality''s Allocation Percentage ]]</f>
        <v>239145.14455137495</v>
      </c>
      <c r="R19" s="61">
        <f>$F$6*Table5[[#This Row],[Locality''s Allocation Percentage ]]</f>
        <v>86535.264590217121</v>
      </c>
      <c r="S19" s="61">
        <f t="shared" si="2"/>
        <v>21633.81614755428</v>
      </c>
      <c r="T19" s="76">
        <f>($C$7+$D$7+$E$7)*Table5[[#This Row],[Locality''s Allocation Percentage ]]</f>
        <v>39701.144360761609</v>
      </c>
      <c r="U19" s="76">
        <f>$F$7*Table5[[#This Row],[Locality''s Allocation Percentage ]]</f>
        <v>14557.08626561259</v>
      </c>
      <c r="V19" s="76">
        <f t="shared" si="3"/>
        <v>3639.2715664031475</v>
      </c>
    </row>
    <row r="20" spans="2:22" s="19" customFormat="1" ht="18" customHeight="1" x14ac:dyDescent="0.3">
      <c r="B20" s="31" t="s">
        <v>202</v>
      </c>
      <c r="C20" s="32">
        <f t="shared" si="4"/>
        <v>5288160.791711376</v>
      </c>
      <c r="D20" s="32">
        <f t="shared" si="4"/>
        <v>0</v>
      </c>
      <c r="E20" s="32">
        <v>0</v>
      </c>
      <c r="F20" s="32">
        <f t="shared" si="5"/>
        <v>1938992.2902941711</v>
      </c>
      <c r="G20" s="34">
        <f t="shared" si="0"/>
        <v>7227153.0820055474</v>
      </c>
      <c r="J20" s="36" t="s">
        <v>203</v>
      </c>
      <c r="K20" s="37">
        <v>1.270012700127E-3</v>
      </c>
      <c r="M20" s="22" t="s">
        <v>107</v>
      </c>
      <c r="N20" s="61">
        <f>($C$5+$D$5+$E$5)*Table5[[#This Row],[Locality''s Allocation Percentage ]]</f>
        <v>5164.2643070272352</v>
      </c>
      <c r="O20" s="61">
        <f>$F$5*Table5[[#This Row],[Locality''s Allocation Percentage ]]</f>
        <v>0</v>
      </c>
      <c r="P20" s="61">
        <f t="shared" si="1"/>
        <v>0</v>
      </c>
      <c r="Q20" s="61">
        <f>($C$6+$D$6+$E$6)*Table5[[#This Row],[Locality''s Allocation Percentage ]]</f>
        <v>32692.608566226678</v>
      </c>
      <c r="R20" s="61">
        <f>$F$6*Table5[[#This Row],[Locality''s Allocation Percentage ]]</f>
        <v>11829.901617822996</v>
      </c>
      <c r="S20" s="61">
        <f t="shared" si="2"/>
        <v>2957.475404455749</v>
      </c>
      <c r="T20" s="76">
        <f>($C$7+$D$7+$E$7)*Table5[[#This Row],[Locality''s Allocation Percentage ]]</f>
        <v>5427.3900256369425</v>
      </c>
      <c r="U20" s="76">
        <f>$F$7*Table5[[#This Row],[Locality''s Allocation Percentage ]]</f>
        <v>1990.043009400212</v>
      </c>
      <c r="V20" s="76">
        <f t="shared" si="3"/>
        <v>497.510752350053</v>
      </c>
    </row>
    <row r="21" spans="2:22" s="19" customFormat="1" ht="18" customHeight="1" x14ac:dyDescent="0.3">
      <c r="B21" s="31" t="s">
        <v>204</v>
      </c>
      <c r="C21" s="32">
        <f t="shared" si="4"/>
        <v>5288160.791711376</v>
      </c>
      <c r="D21" s="32">
        <f t="shared" si="4"/>
        <v>0</v>
      </c>
      <c r="E21" s="32">
        <v>0</v>
      </c>
      <c r="F21" s="32">
        <f t="shared" si="5"/>
        <v>1938992.2902941711</v>
      </c>
      <c r="G21" s="34">
        <f t="shared" si="0"/>
        <v>7227153.0820055474</v>
      </c>
      <c r="J21" s="28" t="s">
        <v>56</v>
      </c>
      <c r="K21" s="29">
        <v>7.8000780007800004E-4</v>
      </c>
      <c r="M21" s="30" t="s">
        <v>56</v>
      </c>
      <c r="N21" s="61">
        <f>($C$5+$D$5+$E$5)*Table5[[#This Row],[Locality''s Allocation Percentage ]]</f>
        <v>3171.752881481294</v>
      </c>
      <c r="O21" s="61">
        <f>$F$5*Table5[[#This Row],[Locality''s Allocation Percentage ]]</f>
        <v>0</v>
      </c>
      <c r="P21" s="61">
        <f t="shared" si="1"/>
        <v>0</v>
      </c>
      <c r="Q21" s="61">
        <f>($C$6+$D$6+$E$6)*Table5[[#This Row],[Locality''s Allocation Percentage ]]</f>
        <v>20078.924946186464</v>
      </c>
      <c r="R21" s="61">
        <f>$F$6*Table5[[#This Row],[Locality''s Allocation Percentage ]]</f>
        <v>7265.6088676393201</v>
      </c>
      <c r="S21" s="61">
        <f t="shared" si="2"/>
        <v>1816.40221690983</v>
      </c>
      <c r="T21" s="76">
        <f>($C$7+$D$7+$E$7)*Table5[[#This Row],[Locality''s Allocation Percentage ]]</f>
        <v>3333.3576535407992</v>
      </c>
      <c r="U21" s="76">
        <f>$F$7*Table5[[#This Row],[Locality''s Allocation Percentage ]]</f>
        <v>1222.2311396316263</v>
      </c>
      <c r="V21" s="76">
        <f t="shared" si="3"/>
        <v>305.55778490790658</v>
      </c>
    </row>
    <row r="22" spans="2:22" s="19" customFormat="1" ht="18" customHeight="1" thickBot="1" x14ac:dyDescent="0.35">
      <c r="B22" s="31" t="s">
        <v>205</v>
      </c>
      <c r="C22" s="38">
        <f t="shared" ref="C22" si="6">C51*0.225</f>
        <v>5288160.791711376</v>
      </c>
      <c r="D22" s="38">
        <v>0</v>
      </c>
      <c r="E22" s="38">
        <v>0</v>
      </c>
      <c r="F22" s="38">
        <f t="shared" si="5"/>
        <v>1938992.2902941711</v>
      </c>
      <c r="G22" s="39">
        <f t="shared" si="0"/>
        <v>7227153.0820055474</v>
      </c>
      <c r="J22" s="36" t="s">
        <v>206</v>
      </c>
      <c r="K22" s="37">
        <v>4.5600456004559996E-3</v>
      </c>
      <c r="M22" s="22" t="s">
        <v>31</v>
      </c>
      <c r="N22" s="61">
        <f>($C$5+$D$5+$E$5)*Table5[[#This Row],[Locality''s Allocation Percentage ]]</f>
        <v>18542.555307121409</v>
      </c>
      <c r="O22" s="61">
        <f>$F$5*Table5[[#This Row],[Locality''s Allocation Percentage ]]</f>
        <v>0</v>
      </c>
      <c r="P22" s="61">
        <f t="shared" si="1"/>
        <v>0</v>
      </c>
      <c r="Q22" s="61">
        <f>($C$6+$D$6+$E$6)*Table5[[#This Row],[Locality''s Allocation Percentage ]]</f>
        <v>117384.48430078239</v>
      </c>
      <c r="R22" s="61">
        <f>$F$6*Table5[[#This Row],[Locality''s Allocation Percentage ]]</f>
        <v>42475.867226199094</v>
      </c>
      <c r="S22" s="61">
        <f t="shared" si="2"/>
        <v>10618.966806549774</v>
      </c>
      <c r="T22" s="76">
        <f>($C$7+$D$7+$E$7)*Table5[[#This Row],[Locality''s Allocation Percentage ]]</f>
        <v>19487.321666853899</v>
      </c>
      <c r="U22" s="76">
        <f>$F$7*Table5[[#This Row],[Locality''s Allocation Percentage ]]</f>
        <v>7145.3512778464301</v>
      </c>
      <c r="V22" s="76">
        <f t="shared" si="3"/>
        <v>1786.3378194616075</v>
      </c>
    </row>
    <row r="23" spans="2:22" s="19" customFormat="1" ht="18" customHeight="1" thickBot="1" x14ac:dyDescent="0.35">
      <c r="B23" s="40" t="s">
        <v>176</v>
      </c>
      <c r="C23" s="41">
        <f>SUM(C5:C22)</f>
        <v>97966828.206495345</v>
      </c>
      <c r="D23" s="41">
        <f>SUM(D5:D22)</f>
        <v>23241294.420651488</v>
      </c>
      <c r="E23" s="41">
        <f>SUM(E5:E22)</f>
        <v>1046572.82</v>
      </c>
      <c r="F23" s="42">
        <f>SUM(F5:F22)</f>
        <v>43211815.160395503</v>
      </c>
      <c r="G23" s="43">
        <f t="shared" ref="G23" si="7">SUM(C23:F23)</f>
        <v>165466510.60754234</v>
      </c>
      <c r="J23" s="36" t="s">
        <v>207</v>
      </c>
      <c r="K23" s="37">
        <v>3.1800318003180001E-3</v>
      </c>
      <c r="M23" s="22" t="s">
        <v>39</v>
      </c>
      <c r="N23" s="61">
        <f>($C$5+$D$5+$E$5)*Table5[[#This Row],[Locality''s Allocation Percentage ]]</f>
        <v>12930.992516808352</v>
      </c>
      <c r="O23" s="61">
        <f>$F$5*Table5[[#This Row],[Locality''s Allocation Percentage ]]</f>
        <v>0</v>
      </c>
      <c r="P23" s="61">
        <f t="shared" si="1"/>
        <v>0</v>
      </c>
      <c r="Q23" s="61">
        <f>($C$6+$D$6+$E$6)*Table5[[#This Row],[Locality''s Allocation Percentage ]]</f>
        <v>81860.232472914053</v>
      </c>
      <c r="R23" s="61">
        <f>$F$6*Table5[[#This Row],[Locality''s Allocation Percentage ]]</f>
        <v>29621.328460375687</v>
      </c>
      <c r="S23" s="61">
        <f t="shared" si="2"/>
        <v>7405.3321150939219</v>
      </c>
      <c r="T23" s="76">
        <f>($C$7+$D$7+$E$7)*Table5[[#This Row],[Locality''s Allocation Percentage ]]</f>
        <v>13589.842741358641</v>
      </c>
      <c r="U23" s="76">
        <f>$F$7*Table5[[#This Row],[Locality''s Allocation Percentage ]]</f>
        <v>4982.9423384981683</v>
      </c>
      <c r="V23" s="76">
        <f t="shared" si="3"/>
        <v>1245.7355846245421</v>
      </c>
    </row>
    <row r="24" spans="2:22" s="19" customFormat="1" ht="18" customHeight="1" x14ac:dyDescent="0.3">
      <c r="B24" s="219" t="s">
        <v>208</v>
      </c>
      <c r="C24" s="220"/>
      <c r="D24" s="220"/>
      <c r="E24" s="220"/>
      <c r="F24" s="220"/>
      <c r="G24" s="221"/>
      <c r="J24" s="36" t="s">
        <v>209</v>
      </c>
      <c r="K24" s="37">
        <v>4.4000440004400001E-3</v>
      </c>
      <c r="M24" s="22" t="s">
        <v>84</v>
      </c>
      <c r="N24" s="61">
        <f>($C$5+$D$5+$E$5)*Table5[[#This Row],[Locality''s Allocation Percentage ]]</f>
        <v>17891.939331432939</v>
      </c>
      <c r="O24" s="61">
        <f>$F$5*Table5[[#This Row],[Locality''s Allocation Percentage ]]</f>
        <v>0</v>
      </c>
      <c r="P24" s="61">
        <f t="shared" si="1"/>
        <v>0</v>
      </c>
      <c r="Q24" s="61">
        <f>($C$6+$D$6+$E$6)*Table5[[#This Row],[Locality''s Allocation Percentage ]]</f>
        <v>113265.73046566723</v>
      </c>
      <c r="R24" s="61">
        <f>$F$6*Table5[[#This Row],[Locality''s Allocation Percentage ]]</f>
        <v>40985.485920016676</v>
      </c>
      <c r="S24" s="61">
        <f t="shared" si="2"/>
        <v>10246.371480004169</v>
      </c>
      <c r="T24" s="76">
        <f>($C$7+$D$7+$E$7)*Table5[[#This Row],[Locality''s Allocation Percentage ]]</f>
        <v>18803.555994332713</v>
      </c>
      <c r="U24" s="76">
        <f>$F$7*Table5[[#This Row],[Locality''s Allocation Percentage ]]</f>
        <v>6894.6371979219948</v>
      </c>
      <c r="V24" s="76">
        <f t="shared" si="3"/>
        <v>1723.6592994804987</v>
      </c>
    </row>
    <row r="25" spans="2:22" s="19" customFormat="1" ht="18" customHeight="1" x14ac:dyDescent="0.3">
      <c r="B25" s="219"/>
      <c r="C25" s="220"/>
      <c r="D25" s="220"/>
      <c r="E25" s="220"/>
      <c r="F25" s="220"/>
      <c r="G25" s="221"/>
      <c r="J25" s="36" t="s">
        <v>210</v>
      </c>
      <c r="K25" s="37">
        <v>7.3000730007300005E-4</v>
      </c>
      <c r="M25" s="22" t="s">
        <v>125</v>
      </c>
      <c r="N25" s="61">
        <f>($C$5+$D$5+$E$5)*Table5[[#This Row],[Locality''s Allocation Percentage ]]</f>
        <v>2968.4353890786469</v>
      </c>
      <c r="O25" s="61">
        <f>$F$5*Table5[[#This Row],[Locality''s Allocation Percentage ]]</f>
        <v>0</v>
      </c>
      <c r="P25" s="61">
        <f t="shared" si="1"/>
        <v>0</v>
      </c>
      <c r="Q25" s="61">
        <f>($C$6+$D$6+$E$6)*Table5[[#This Row],[Locality''s Allocation Percentage ]]</f>
        <v>18791.814372712975</v>
      </c>
      <c r="R25" s="61">
        <f>$F$6*Table5[[#This Row],[Locality''s Allocation Percentage ]]</f>
        <v>6799.8647094573125</v>
      </c>
      <c r="S25" s="61">
        <f t="shared" si="2"/>
        <v>1699.9661773643281</v>
      </c>
      <c r="T25" s="76">
        <f>($C$7+$D$7+$E$7)*Table5[[#This Row],[Locality''s Allocation Percentage ]]</f>
        <v>3119.6808808779274</v>
      </c>
      <c r="U25" s="76">
        <f>$F$7*Table5[[#This Row],[Locality''s Allocation Percentage ]]</f>
        <v>1143.88298965524</v>
      </c>
      <c r="V25" s="76">
        <f t="shared" si="3"/>
        <v>285.97074741380999</v>
      </c>
    </row>
    <row r="26" spans="2:22" s="19" customFormat="1" ht="18" customHeight="1" x14ac:dyDescent="0.3">
      <c r="B26" s="219"/>
      <c r="C26" s="220"/>
      <c r="D26" s="220"/>
      <c r="E26" s="220"/>
      <c r="F26" s="220"/>
      <c r="G26" s="221"/>
      <c r="J26" s="36" t="s">
        <v>211</v>
      </c>
      <c r="K26" s="37">
        <v>1.3800138001379999E-3</v>
      </c>
      <c r="M26" s="22" t="s">
        <v>108</v>
      </c>
      <c r="N26" s="61">
        <f>($C$5+$D$5+$E$5)*Table5[[#This Row],[Locality''s Allocation Percentage ]]</f>
        <v>5611.562790313058</v>
      </c>
      <c r="O26" s="61">
        <f>$F$5*Table5[[#This Row],[Locality''s Allocation Percentage ]]</f>
        <v>0</v>
      </c>
      <c r="P26" s="61">
        <f t="shared" si="1"/>
        <v>0</v>
      </c>
      <c r="Q26" s="61">
        <f>($C$6+$D$6+$E$6)*Table5[[#This Row],[Locality''s Allocation Percentage ]]</f>
        <v>35524.251827868356</v>
      </c>
      <c r="R26" s="61">
        <f>$F$6*Table5[[#This Row],[Locality''s Allocation Percentage ]]</f>
        <v>12854.53876582341</v>
      </c>
      <c r="S26" s="61">
        <f t="shared" si="2"/>
        <v>3213.6346914558526</v>
      </c>
      <c r="T26" s="76">
        <f>($C$7+$D$7+$E$7)*Table5[[#This Row],[Locality''s Allocation Percentage ]]</f>
        <v>5897.4789254952593</v>
      </c>
      <c r="U26" s="76">
        <f>$F$7*Table5[[#This Row],[Locality''s Allocation Percentage ]]</f>
        <v>2162.4089393482618</v>
      </c>
      <c r="V26" s="76">
        <f t="shared" si="3"/>
        <v>540.60223483706545</v>
      </c>
    </row>
    <row r="27" spans="2:22" s="19" customFormat="1" ht="18" customHeight="1" x14ac:dyDescent="0.3">
      <c r="B27" s="219"/>
      <c r="C27" s="220"/>
      <c r="D27" s="220"/>
      <c r="E27" s="220"/>
      <c r="F27" s="220"/>
      <c r="G27" s="221"/>
      <c r="J27" s="36" t="s">
        <v>50</v>
      </c>
      <c r="K27" s="37">
        <v>4.6300463004629996E-3</v>
      </c>
      <c r="M27" s="22" t="s">
        <v>50</v>
      </c>
      <c r="N27" s="61">
        <f>($C$5+$D$5+$E$5)*Table5[[#This Row],[Locality''s Allocation Percentage ]]</f>
        <v>18827.199796485114</v>
      </c>
      <c r="O27" s="61">
        <f>$F$5*Table5[[#This Row],[Locality''s Allocation Percentage ]]</f>
        <v>0</v>
      </c>
      <c r="P27" s="61">
        <f t="shared" si="1"/>
        <v>0</v>
      </c>
      <c r="Q27" s="61">
        <f>($C$6+$D$6+$E$6)*Table5[[#This Row],[Locality''s Allocation Percentage ]]</f>
        <v>119186.43910364529</v>
      </c>
      <c r="R27" s="61">
        <f>$F$6*Table5[[#This Row],[Locality''s Allocation Percentage ]]</f>
        <v>43127.909047653906</v>
      </c>
      <c r="S27" s="61">
        <f t="shared" si="2"/>
        <v>10781.977261913476</v>
      </c>
      <c r="T27" s="76">
        <f>($C$7+$D$7+$E$7)*Table5[[#This Row],[Locality''s Allocation Percentage ]]</f>
        <v>19786.46914858192</v>
      </c>
      <c r="U27" s="76">
        <f>$F$7*Table5[[#This Row],[Locality''s Allocation Percentage ]]</f>
        <v>7255.0386878133704</v>
      </c>
      <c r="V27" s="76">
        <f t="shared" si="3"/>
        <v>1813.7596719533426</v>
      </c>
    </row>
    <row r="28" spans="2:22" s="19" customFormat="1" ht="18" customHeight="1" thickBot="1" x14ac:dyDescent="0.35">
      <c r="B28" s="222"/>
      <c r="C28" s="223"/>
      <c r="D28" s="223"/>
      <c r="E28" s="223"/>
      <c r="F28" s="223"/>
      <c r="G28" s="224"/>
      <c r="J28" s="36" t="s">
        <v>129</v>
      </c>
      <c r="K28" s="37">
        <v>2.9120291202911999E-2</v>
      </c>
      <c r="M28" s="22" t="s">
        <v>129</v>
      </c>
      <c r="N28" s="61">
        <f>($C$5+$D$5+$E$5)*Table5[[#This Row],[Locality''s Allocation Percentage ]]</f>
        <v>118412.10757530163</v>
      </c>
      <c r="O28" s="61">
        <f>$F$5*Table5[[#This Row],[Locality''s Allocation Percentage ]]</f>
        <v>0</v>
      </c>
      <c r="P28" s="61">
        <f t="shared" si="1"/>
        <v>0</v>
      </c>
      <c r="Q28" s="61">
        <f>($C$6+$D$6+$E$6)*Table5[[#This Row],[Locality''s Allocation Percentage ]]</f>
        <v>749613.19799096126</v>
      </c>
      <c r="R28" s="61">
        <f>$F$6*Table5[[#This Row],[Locality''s Allocation Percentage ]]</f>
        <v>271249.39772520127</v>
      </c>
      <c r="S28" s="61">
        <f t="shared" si="2"/>
        <v>67812.349431300318</v>
      </c>
      <c r="T28" s="76">
        <f>($C$7+$D$7+$E$7)*Table5[[#This Row],[Locality''s Allocation Percentage ]]</f>
        <v>124445.35239885648</v>
      </c>
      <c r="U28" s="76">
        <f>$F$7*Table5[[#This Row],[Locality''s Allocation Percentage ]]</f>
        <v>45629.962546247378</v>
      </c>
      <c r="V28" s="76">
        <f t="shared" si="3"/>
        <v>11407.490636561844</v>
      </c>
    </row>
    <row r="29" spans="2:22" s="19" customFormat="1" ht="18" customHeight="1" x14ac:dyDescent="0.3">
      <c r="J29" s="36" t="s">
        <v>8</v>
      </c>
      <c r="K29" s="37">
        <v>4.0880408804087998E-2</v>
      </c>
      <c r="M29" s="22" t="s">
        <v>105</v>
      </c>
      <c r="N29" s="61">
        <f>($C$5+$D$5+$E$5)*Table5[[#This Row],[Locality''s Allocation Percentage ]]</f>
        <v>166232.38178840419</v>
      </c>
      <c r="O29" s="61">
        <f>$F$5*Table5[[#This Row],[Locality''s Allocation Percentage ]]</f>
        <v>0</v>
      </c>
      <c r="P29" s="61">
        <f t="shared" si="1"/>
        <v>0</v>
      </c>
      <c r="Q29" s="61">
        <f>($C$6+$D$6+$E$6)*Table5[[#This Row],[Locality''s Allocation Percentage ]]</f>
        <v>1052341.6048719264</v>
      </c>
      <c r="R29" s="61">
        <f>$F$6*Table5[[#This Row],[Locality''s Allocation Percentage ]]</f>
        <v>380792.42372960947</v>
      </c>
      <c r="S29" s="61">
        <f t="shared" si="2"/>
        <v>95198.105932402366</v>
      </c>
      <c r="T29" s="76">
        <f>($C$7+$D$7+$E$7)*Table5[[#This Row],[Locality''s Allocation Percentage ]]</f>
        <v>174702.1293291639</v>
      </c>
      <c r="U29" s="76">
        <f>$F$7*Table5[[#This Row],[Locality''s Allocation Percentage ]]</f>
        <v>64057.447420693432</v>
      </c>
      <c r="V29" s="76">
        <f t="shared" si="3"/>
        <v>16014.361855173358</v>
      </c>
    </row>
    <row r="30" spans="2:22" s="19" customFormat="1" ht="18" customHeight="1" thickBot="1" x14ac:dyDescent="0.35">
      <c r="H30" s="19" t="s">
        <v>212</v>
      </c>
      <c r="J30" s="36" t="s">
        <v>213</v>
      </c>
      <c r="K30" s="37">
        <v>1.250012500125E-3</v>
      </c>
      <c r="M30" s="22" t="s">
        <v>33</v>
      </c>
      <c r="N30" s="61">
        <f>($C$5+$D$5+$E$5)*Table5[[#This Row],[Locality''s Allocation Percentage ]]</f>
        <v>5082.937310066176</v>
      </c>
      <c r="O30" s="61">
        <f>$F$5*Table5[[#This Row],[Locality''s Allocation Percentage ]]</f>
        <v>0</v>
      </c>
      <c r="P30" s="61">
        <f t="shared" si="1"/>
        <v>0</v>
      </c>
      <c r="Q30" s="61">
        <f>($C$6+$D$6+$E$6)*Table5[[#This Row],[Locality''s Allocation Percentage ]]</f>
        <v>32177.764336837281</v>
      </c>
      <c r="R30" s="61">
        <f>$F$6*Table5[[#This Row],[Locality''s Allocation Percentage ]]</f>
        <v>11643.603954550192</v>
      </c>
      <c r="S30" s="61">
        <f t="shared" si="2"/>
        <v>2910.9009886375479</v>
      </c>
      <c r="T30" s="76">
        <f>($C$7+$D$7+$E$7)*Table5[[#This Row],[Locality''s Allocation Percentage ]]</f>
        <v>5341.9193165717934</v>
      </c>
      <c r="U30" s="76">
        <f>$F$7*Table5[[#This Row],[Locality''s Allocation Percentage ]]</f>
        <v>1958.7037494096573</v>
      </c>
      <c r="V30" s="76">
        <f t="shared" si="3"/>
        <v>489.67593735241434</v>
      </c>
    </row>
    <row r="31" spans="2:22" s="19" customFormat="1" ht="18" customHeight="1" x14ac:dyDescent="0.3">
      <c r="B31" s="225" t="s">
        <v>214</v>
      </c>
      <c r="C31" s="226"/>
      <c r="D31" s="226"/>
      <c r="E31" s="226"/>
      <c r="F31" s="227"/>
      <c r="H31" s="23">
        <v>24594461.260000002</v>
      </c>
      <c r="J31" s="36" t="s">
        <v>113</v>
      </c>
      <c r="K31" s="37">
        <v>2.8300283002829999E-3</v>
      </c>
      <c r="M31" s="22" t="s">
        <v>113</v>
      </c>
      <c r="N31" s="61">
        <f>($C$5+$D$5+$E$5)*Table5[[#This Row],[Locality''s Allocation Percentage ]]</f>
        <v>11507.770069989821</v>
      </c>
      <c r="O31" s="61">
        <f>$F$5*Table5[[#This Row],[Locality''s Allocation Percentage ]]</f>
        <v>0</v>
      </c>
      <c r="P31" s="61">
        <f t="shared" si="1"/>
        <v>0</v>
      </c>
      <c r="Q31" s="61">
        <f>($C$6+$D$6+$E$6)*Table5[[#This Row],[Locality''s Allocation Percentage ]]</f>
        <v>72850.458458599605</v>
      </c>
      <c r="R31" s="61">
        <f>$F$6*Table5[[#This Row],[Locality''s Allocation Percentage ]]</f>
        <v>26361.119353101632</v>
      </c>
      <c r="S31" s="61">
        <f t="shared" si="2"/>
        <v>6590.2798382754081</v>
      </c>
      <c r="T31" s="76">
        <f>($C$7+$D$7+$E$7)*Table5[[#This Row],[Locality''s Allocation Percentage ]]</f>
        <v>12094.10533271854</v>
      </c>
      <c r="U31" s="76">
        <f>$F$7*Table5[[#This Row],[Locality''s Allocation Percentage ]]</f>
        <v>4434.5052886634639</v>
      </c>
      <c r="V31" s="76">
        <f t="shared" si="3"/>
        <v>1108.626322165866</v>
      </c>
    </row>
    <row r="32" spans="2:22" s="19" customFormat="1" ht="18" customHeight="1" thickBot="1" x14ac:dyDescent="0.35">
      <c r="B32" s="228"/>
      <c r="C32" s="229"/>
      <c r="D32" s="229"/>
      <c r="E32" s="229"/>
      <c r="F32" s="230"/>
      <c r="J32" s="36" t="s">
        <v>25</v>
      </c>
      <c r="K32" s="37">
        <v>1.0000100001E-3</v>
      </c>
      <c r="M32" s="22" t="s">
        <v>25</v>
      </c>
      <c r="N32" s="61">
        <f>($C$5+$D$5+$E$5)*Table5[[#This Row],[Locality''s Allocation Percentage ]]</f>
        <v>4066.3498480529406</v>
      </c>
      <c r="O32" s="61">
        <f>$F$5*Table5[[#This Row],[Locality''s Allocation Percentage ]]</f>
        <v>0</v>
      </c>
      <c r="P32" s="61">
        <f t="shared" si="1"/>
        <v>0</v>
      </c>
      <c r="Q32" s="61">
        <f>($C$6+$D$6+$E$6)*Table5[[#This Row],[Locality''s Allocation Percentage ]]</f>
        <v>25742.211469469825</v>
      </c>
      <c r="R32" s="61">
        <f>$F$6*Table5[[#This Row],[Locality''s Allocation Percentage ]]</f>
        <v>9314.8831636401537</v>
      </c>
      <c r="S32" s="61">
        <f t="shared" si="2"/>
        <v>2328.7207909100384</v>
      </c>
      <c r="T32" s="76">
        <f>($C$7+$D$7+$E$7)*Table5[[#This Row],[Locality''s Allocation Percentage ]]</f>
        <v>4273.5354532574347</v>
      </c>
      <c r="U32" s="76">
        <f>$F$7*Table5[[#This Row],[Locality''s Allocation Percentage ]]</f>
        <v>1566.962999527726</v>
      </c>
      <c r="V32" s="76">
        <f t="shared" si="3"/>
        <v>391.74074988193149</v>
      </c>
    </row>
    <row r="33" spans="2:22" s="19" customFormat="1" ht="19.5" customHeight="1" thickBot="1" x14ac:dyDescent="0.35">
      <c r="B33" s="16" t="s">
        <v>171</v>
      </c>
      <c r="C33" s="17" t="s">
        <v>172</v>
      </c>
      <c r="D33" s="17" t="s">
        <v>173</v>
      </c>
      <c r="E33" s="17" t="s">
        <v>174</v>
      </c>
      <c r="F33" s="18" t="s">
        <v>215</v>
      </c>
      <c r="J33" s="36" t="s">
        <v>216</v>
      </c>
      <c r="K33" s="37">
        <v>7.0000700006999999E-4</v>
      </c>
      <c r="M33" s="22" t="s">
        <v>72</v>
      </c>
      <c r="N33" s="61">
        <f>($C$5+$D$5+$E$5)*Table5[[#This Row],[Locality''s Allocation Percentage ]]</f>
        <v>2846.4448936370586</v>
      </c>
      <c r="O33" s="61">
        <f>$F$5*Table5[[#This Row],[Locality''s Allocation Percentage ]]</f>
        <v>0</v>
      </c>
      <c r="P33" s="61">
        <f t="shared" si="1"/>
        <v>0</v>
      </c>
      <c r="Q33" s="61">
        <f>($C$6+$D$6+$E$6)*Table5[[#This Row],[Locality''s Allocation Percentage ]]</f>
        <v>18019.548028628877</v>
      </c>
      <c r="R33" s="61">
        <f>$F$6*Table5[[#This Row],[Locality''s Allocation Percentage ]]</f>
        <v>6520.4182145481072</v>
      </c>
      <c r="S33" s="61">
        <f t="shared" si="2"/>
        <v>1630.1045536370268</v>
      </c>
      <c r="T33" s="76">
        <f>($C$7+$D$7+$E$7)*Table5[[#This Row],[Locality''s Allocation Percentage ]]</f>
        <v>2991.4748172802042</v>
      </c>
      <c r="U33" s="76">
        <f>$F$7*Table5[[#This Row],[Locality''s Allocation Percentage ]]</f>
        <v>1096.8740996694082</v>
      </c>
      <c r="V33" s="76">
        <f t="shared" si="3"/>
        <v>274.21852491735206</v>
      </c>
    </row>
    <row r="34" spans="2:22" s="19" customFormat="1" ht="18" customHeight="1" x14ac:dyDescent="0.3">
      <c r="B34" s="44" t="s">
        <v>177</v>
      </c>
      <c r="C34" s="45">
        <f>SUM('[1]Dist - VA Totals'!B19:B20)</f>
        <v>18072485.264686506</v>
      </c>
      <c r="D34" s="45">
        <v>0</v>
      </c>
      <c r="E34" s="46">
        <v>0</v>
      </c>
      <c r="F34" s="47">
        <f>SUM(C34:E34)</f>
        <v>18072485.264686506</v>
      </c>
      <c r="H34" s="19" t="s">
        <v>217</v>
      </c>
      <c r="J34" s="36" t="s">
        <v>10</v>
      </c>
      <c r="K34" s="37">
        <v>7.9000790007900095E-3</v>
      </c>
      <c r="M34" s="22" t="s">
        <v>44</v>
      </c>
      <c r="N34" s="61">
        <f>($C$5+$D$5+$E$5)*Table5[[#This Row],[Locality''s Allocation Percentage ]]</f>
        <v>32124.163799618269</v>
      </c>
      <c r="O34" s="61">
        <f>$F$5*Table5[[#This Row],[Locality''s Allocation Percentage ]]</f>
        <v>0</v>
      </c>
      <c r="P34" s="61">
        <f t="shared" si="1"/>
        <v>0</v>
      </c>
      <c r="Q34" s="61">
        <f>($C$6+$D$6+$E$6)*Table5[[#This Row],[Locality''s Allocation Percentage ]]</f>
        <v>203363.47060881185</v>
      </c>
      <c r="R34" s="61">
        <f>$F$6*Table5[[#This Row],[Locality''s Allocation Percentage ]]</f>
        <v>73587.576992757298</v>
      </c>
      <c r="S34" s="61">
        <f t="shared" si="2"/>
        <v>18396.894248189325</v>
      </c>
      <c r="T34" s="76">
        <f>($C$7+$D$7+$E$7)*Table5[[#This Row],[Locality''s Allocation Percentage ]]</f>
        <v>33760.930080733771</v>
      </c>
      <c r="U34" s="76">
        <f>$F$7*Table5[[#This Row],[Locality''s Allocation Percentage ]]</f>
        <v>12379.007696269049</v>
      </c>
      <c r="V34" s="76">
        <f t="shared" si="3"/>
        <v>3094.7519240672623</v>
      </c>
    </row>
    <row r="35" spans="2:22" s="19" customFormat="1" ht="18" customHeight="1" x14ac:dyDescent="0.3">
      <c r="B35" s="48" t="s">
        <v>179</v>
      </c>
      <c r="C35" s="32">
        <f>SUM('[1]Dist - VA Totals'!C19:C20)</f>
        <v>18993300.96845736</v>
      </c>
      <c r="D35" s="49">
        <f>SUM('[1]Jan - VA Totals'!B21,'[1]Jan - VA Totals'!C21,'[1]Jan - VA Totals'!D22,'[1]Jan - VA Totals'!E21,'[1]Jan - VA Totals'!E22,'[1]Jan - VA Totals'!F21,'[1]Jan - VA Totals'!F22)</f>
        <v>72352183.330898881</v>
      </c>
      <c r="E35" s="50">
        <v>3488576.07</v>
      </c>
      <c r="F35" s="51">
        <f>SUM(C35:E35)</f>
        <v>94834060.36935623</v>
      </c>
      <c r="H35" s="35">
        <f>E6/0.3</f>
        <v>3488576.0666666664</v>
      </c>
      <c r="J35" s="36" t="s">
        <v>218</v>
      </c>
      <c r="K35" s="37">
        <v>1.0000100001E-3</v>
      </c>
      <c r="M35" s="22" t="s">
        <v>109</v>
      </c>
      <c r="N35" s="61">
        <f>($C$5+$D$5+$E$5)*Table5[[#This Row],[Locality''s Allocation Percentage ]]</f>
        <v>4066.3498480529406</v>
      </c>
      <c r="O35" s="61">
        <f>$F$5*Table5[[#This Row],[Locality''s Allocation Percentage ]]</f>
        <v>0</v>
      </c>
      <c r="P35" s="61">
        <f t="shared" si="1"/>
        <v>0</v>
      </c>
      <c r="Q35" s="61">
        <f>($C$6+$D$6+$E$6)*Table5[[#This Row],[Locality''s Allocation Percentage ]]</f>
        <v>25742.211469469825</v>
      </c>
      <c r="R35" s="61">
        <f>$F$6*Table5[[#This Row],[Locality''s Allocation Percentage ]]</f>
        <v>9314.8831636401537</v>
      </c>
      <c r="S35" s="61">
        <f t="shared" si="2"/>
        <v>2328.7207909100384</v>
      </c>
      <c r="T35" s="76">
        <f>($C$7+$D$7+$E$7)*Table5[[#This Row],[Locality''s Allocation Percentage ]]</f>
        <v>4273.5354532574347</v>
      </c>
      <c r="U35" s="76">
        <f>$F$7*Table5[[#This Row],[Locality''s Allocation Percentage ]]</f>
        <v>1566.962999527726</v>
      </c>
      <c r="V35" s="76">
        <f t="shared" si="3"/>
        <v>391.74074988193149</v>
      </c>
    </row>
    <row r="36" spans="2:22" s="19" customFormat="1" ht="18" customHeight="1" x14ac:dyDescent="0.3">
      <c r="B36" s="48" t="s">
        <v>180</v>
      </c>
      <c r="C36" s="32">
        <f>SUM('[1]Dist - VA Totals'!D19,'[1]Dist - VA Totals'!D20)</f>
        <v>18993300.96845736</v>
      </c>
      <c r="D36" s="49">
        <v>0</v>
      </c>
      <c r="E36" s="50">
        <v>0</v>
      </c>
      <c r="F36" s="51">
        <f t="shared" ref="F36:F51" si="8">SUM(C36:E36)</f>
        <v>18993300.96845736</v>
      </c>
      <c r="J36" s="36" t="s">
        <v>78</v>
      </c>
      <c r="K36" s="37">
        <v>6.3700637006370098E-3</v>
      </c>
      <c r="M36" s="22" t="s">
        <v>78</v>
      </c>
      <c r="N36" s="61">
        <f>($C$5+$D$5+$E$5)*Table5[[#This Row],[Locality''s Allocation Percentage ]]</f>
        <v>25902.648532097272</v>
      </c>
      <c r="O36" s="61">
        <f>$F$5*Table5[[#This Row],[Locality''s Allocation Percentage ]]</f>
        <v>0</v>
      </c>
      <c r="P36" s="61">
        <f t="shared" si="1"/>
        <v>0</v>
      </c>
      <c r="Q36" s="61">
        <f>($C$6+$D$6+$E$6)*Table5[[#This Row],[Locality''s Allocation Percentage ]]</f>
        <v>163977.88706052303</v>
      </c>
      <c r="R36" s="61">
        <f>$F$6*Table5[[#This Row],[Locality''s Allocation Percentage ]]</f>
        <v>59335.805752387867</v>
      </c>
      <c r="S36" s="61">
        <f t="shared" si="2"/>
        <v>14833.951438096967</v>
      </c>
      <c r="T36" s="76">
        <f>($C$7+$D$7+$E$7)*Table5[[#This Row],[Locality''s Allocation Percentage ]]</f>
        <v>27222.420837249902</v>
      </c>
      <c r="U36" s="76">
        <f>$F$7*Table5[[#This Row],[Locality''s Allocation Percentage ]]</f>
        <v>9981.5543069916293</v>
      </c>
      <c r="V36" s="76">
        <f t="shared" si="3"/>
        <v>2495.3885767479073</v>
      </c>
    </row>
    <row r="37" spans="2:22" s="19" customFormat="1" ht="18" customHeight="1" x14ac:dyDescent="0.3">
      <c r="B37" s="48" t="s">
        <v>182</v>
      </c>
      <c r="C37" s="32">
        <f>SUM('[1]Dist - VA Totals'!E19,'[1]Dist - VA Totals'!E20)</f>
        <v>23772806.682994787</v>
      </c>
      <c r="D37" s="49">
        <v>0</v>
      </c>
      <c r="E37" s="50">
        <v>0</v>
      </c>
      <c r="F37" s="51">
        <f t="shared" si="8"/>
        <v>23772806.682994787</v>
      </c>
      <c r="J37" s="36" t="s">
        <v>219</v>
      </c>
      <c r="K37" s="37">
        <v>9.4800948009480107E-3</v>
      </c>
      <c r="M37" s="22" t="s">
        <v>80</v>
      </c>
      <c r="N37" s="61">
        <f>($C$5+$D$5+$E$5)*Table5[[#This Row],[Locality''s Allocation Percentage ]]</f>
        <v>38548.99655954192</v>
      </c>
      <c r="O37" s="61">
        <f>$F$5*Table5[[#This Row],[Locality''s Allocation Percentage ]]</f>
        <v>0</v>
      </c>
      <c r="P37" s="61">
        <f t="shared" si="1"/>
        <v>0</v>
      </c>
      <c r="Q37" s="61">
        <f>($C$6+$D$6+$E$6)*Table5[[#This Row],[Locality''s Allocation Percentage ]]</f>
        <v>244036.16473057421</v>
      </c>
      <c r="R37" s="61">
        <f>$F$6*Table5[[#This Row],[Locality''s Allocation Percentage ]]</f>
        <v>88305.092391308746</v>
      </c>
      <c r="S37" s="61">
        <f t="shared" si="2"/>
        <v>22076.273097827187</v>
      </c>
      <c r="T37" s="76">
        <f>($C$7+$D$7+$E$7)*Table5[[#This Row],[Locality''s Allocation Percentage ]]</f>
        <v>40513.116096880527</v>
      </c>
      <c r="U37" s="76">
        <f>$F$7*Table5[[#This Row],[Locality''s Allocation Percentage ]]</f>
        <v>14854.809235522858</v>
      </c>
      <c r="V37" s="76">
        <f t="shared" si="3"/>
        <v>3713.7023088807146</v>
      </c>
    </row>
    <row r="38" spans="2:22" s="19" customFormat="1" ht="18" customHeight="1" x14ac:dyDescent="0.3">
      <c r="B38" s="48" t="s">
        <v>184</v>
      </c>
      <c r="C38" s="32">
        <f>SUM('[1]Dist - VA Totals'!F19,'[1]Dist - VA Totals'!F20)</f>
        <v>23772806.682766777</v>
      </c>
      <c r="D38" s="32">
        <v>0</v>
      </c>
      <c r="E38" s="52">
        <v>0</v>
      </c>
      <c r="F38" s="51">
        <f t="shared" si="8"/>
        <v>23772806.682766777</v>
      </c>
      <c r="H38" s="35">
        <f>E35*0.55</f>
        <v>1918716.8385000001</v>
      </c>
      <c r="J38" s="36" t="s">
        <v>220</v>
      </c>
      <c r="K38" s="37">
        <v>1.960019600196E-3</v>
      </c>
      <c r="M38" s="22" t="s">
        <v>114</v>
      </c>
      <c r="N38" s="61">
        <f>($C$5+$D$5+$E$5)*Table5[[#This Row],[Locality''s Allocation Percentage ]]</f>
        <v>7970.0457021837638</v>
      </c>
      <c r="O38" s="61">
        <f>$F$5*Table5[[#This Row],[Locality''s Allocation Percentage ]]</f>
        <v>0</v>
      </c>
      <c r="P38" s="61">
        <f t="shared" si="1"/>
        <v>0</v>
      </c>
      <c r="Q38" s="61">
        <f>($C$6+$D$6+$E$6)*Table5[[#This Row],[Locality''s Allocation Percentage ]]</f>
        <v>50454.734480160856</v>
      </c>
      <c r="R38" s="61">
        <f>$F$6*Table5[[#This Row],[Locality''s Allocation Percentage ]]</f>
        <v>18257.171000734699</v>
      </c>
      <c r="S38" s="61">
        <f t="shared" si="2"/>
        <v>4564.2927501836748</v>
      </c>
      <c r="T38" s="76">
        <f>($C$7+$D$7+$E$7)*Table5[[#This Row],[Locality''s Allocation Percentage ]]</f>
        <v>8376.1294883845712</v>
      </c>
      <c r="U38" s="76">
        <f>$F$7*Table5[[#This Row],[Locality''s Allocation Percentage ]]</f>
        <v>3071.2474790743427</v>
      </c>
      <c r="V38" s="76">
        <f t="shared" si="3"/>
        <v>767.81186976858567</v>
      </c>
    </row>
    <row r="39" spans="2:22" s="19" customFormat="1" ht="18" customHeight="1" x14ac:dyDescent="0.3">
      <c r="B39" s="48" t="s">
        <v>186</v>
      </c>
      <c r="C39" s="32">
        <f>SUM('[1]Dist - VA Totals'!G19,'[1]Dist - VA Totals'!G20,'[1]Dist - VA Totals'!G23)</f>
        <v>23772806.682538766</v>
      </c>
      <c r="D39" s="49">
        <f>SUM('[1]Jan - VA Totals'!G21,'[1]Jan - VA Totals'!G22)</f>
        <v>3649221.3226667857</v>
      </c>
      <c r="E39" s="50">
        <v>0</v>
      </c>
      <c r="F39" s="51">
        <f t="shared" si="8"/>
        <v>27422028.005205553</v>
      </c>
      <c r="G39" s="35"/>
      <c r="J39" s="36" t="s">
        <v>115</v>
      </c>
      <c r="K39" s="37">
        <v>5.0000500005000002E-4</v>
      </c>
      <c r="M39" s="22" t="s">
        <v>115</v>
      </c>
      <c r="N39" s="61">
        <f>($C$5+$D$5+$E$5)*Table5[[#This Row],[Locality''s Allocation Percentage ]]</f>
        <v>2033.1749240264703</v>
      </c>
      <c r="O39" s="61">
        <f>$F$5*Table5[[#This Row],[Locality''s Allocation Percentage ]]</f>
        <v>0</v>
      </c>
      <c r="P39" s="61">
        <f t="shared" si="1"/>
        <v>0</v>
      </c>
      <c r="Q39" s="61">
        <f>($C$6+$D$6+$E$6)*Table5[[#This Row],[Locality''s Allocation Percentage ]]</f>
        <v>12871.105734734912</v>
      </c>
      <c r="R39" s="61">
        <f>$F$6*Table5[[#This Row],[Locality''s Allocation Percentage ]]</f>
        <v>4657.4415818200769</v>
      </c>
      <c r="S39" s="61">
        <f t="shared" si="2"/>
        <v>1164.3603954550192</v>
      </c>
      <c r="T39" s="76">
        <f>($C$7+$D$7+$E$7)*Table5[[#This Row],[Locality''s Allocation Percentage ]]</f>
        <v>2136.7677266287174</v>
      </c>
      <c r="U39" s="76">
        <f>$F$7*Table5[[#This Row],[Locality''s Allocation Percentage ]]</f>
        <v>783.48149976386298</v>
      </c>
      <c r="V39" s="76">
        <f t="shared" si="3"/>
        <v>195.87037494096575</v>
      </c>
    </row>
    <row r="40" spans="2:22" s="19" customFormat="1" ht="18" customHeight="1" x14ac:dyDescent="0.3">
      <c r="B40" s="48" t="s">
        <v>187</v>
      </c>
      <c r="C40" s="32">
        <f>SUM('[1]Dist - VA Totals'!H19,'[1]Dist - VA Totals'!H20,'[1]Dist - VA Totals'!H23)</f>
        <v>23772806.682538766</v>
      </c>
      <c r="D40" s="49">
        <f>SUM('[1]Jan - VA Totals'!H21,'[1]Jan - VA Totals'!H22,'[1]Jan - VA Totals'!H25)</f>
        <v>3649221.2998656346</v>
      </c>
      <c r="E40" s="50">
        <v>0</v>
      </c>
      <c r="F40" s="51">
        <f t="shared" si="8"/>
        <v>27422027.9824044</v>
      </c>
      <c r="G40" s="35"/>
      <c r="H40" s="53">
        <f>H31*0.15</f>
        <v>3689169.1890000002</v>
      </c>
      <c r="J40" s="36" t="s">
        <v>221</v>
      </c>
      <c r="K40" s="37">
        <v>1.010010100101E-3</v>
      </c>
      <c r="M40" s="22" t="s">
        <v>138</v>
      </c>
      <c r="N40" s="61">
        <f>($C$5+$D$5+$E$5)*Table5[[#This Row],[Locality''s Allocation Percentage ]]</f>
        <v>4107.0133465334702</v>
      </c>
      <c r="O40" s="61">
        <f>$F$5*Table5[[#This Row],[Locality''s Allocation Percentage ]]</f>
        <v>0</v>
      </c>
      <c r="P40" s="61">
        <f t="shared" si="1"/>
        <v>0</v>
      </c>
      <c r="Q40" s="61">
        <f>($C$6+$D$6+$E$6)*Table5[[#This Row],[Locality''s Allocation Percentage ]]</f>
        <v>25999.633584164523</v>
      </c>
      <c r="R40" s="61">
        <f>$F$6*Table5[[#This Row],[Locality''s Allocation Percentage ]]</f>
        <v>9408.0319952765549</v>
      </c>
      <c r="S40" s="61">
        <f t="shared" si="2"/>
        <v>2352.0079988191387</v>
      </c>
      <c r="T40" s="76">
        <f>($C$7+$D$7+$E$7)*Table5[[#This Row],[Locality''s Allocation Percentage ]]</f>
        <v>4316.2708077900088</v>
      </c>
      <c r="U40" s="76">
        <f>$F$7*Table5[[#This Row],[Locality''s Allocation Percentage ]]</f>
        <v>1582.6326295230031</v>
      </c>
      <c r="V40" s="76">
        <f t="shared" si="3"/>
        <v>395.65815738075077</v>
      </c>
    </row>
    <row r="41" spans="2:22" s="19" customFormat="1" ht="18" customHeight="1" x14ac:dyDescent="0.3">
      <c r="B41" s="48" t="s">
        <v>188</v>
      </c>
      <c r="C41" s="32">
        <f>SUM('[1]Dist - VA Totals'!I19,'[1]Dist - VA Totals'!I20,'[1]Dist - VA Totals'!I23)</f>
        <v>27959684.856304102</v>
      </c>
      <c r="D41" s="49">
        <f>SUM('[1]Jan - VA Totals'!I21,'[1]Jan - VA Totals'!I22,'[1]Jan - VA Totals'!I25)</f>
        <v>3649221.2542633326</v>
      </c>
      <c r="E41" s="50">
        <v>0</v>
      </c>
      <c r="F41" s="51">
        <f t="shared" si="8"/>
        <v>31608906.110567436</v>
      </c>
      <c r="G41" s="35"/>
      <c r="J41" s="36" t="s">
        <v>222</v>
      </c>
      <c r="K41" s="37">
        <v>8.6720867208672101E-2</v>
      </c>
      <c r="M41" s="22" t="s">
        <v>11</v>
      </c>
      <c r="N41" s="61">
        <f>($C$5+$D$5+$E$5)*Table5[[#This Row],[Locality''s Allocation Percentage ]]</f>
        <v>352633.85882315144</v>
      </c>
      <c r="O41" s="61">
        <f>$F$5*Table5[[#This Row],[Locality''s Allocation Percentage ]]</f>
        <v>0</v>
      </c>
      <c r="P41" s="61">
        <f t="shared" si="1"/>
        <v>0</v>
      </c>
      <c r="Q41" s="61">
        <f>($C$6+$D$6+$E$6)*Table5[[#This Row],[Locality''s Allocation Percentage ]]</f>
        <v>2232364.578632426</v>
      </c>
      <c r="R41" s="61">
        <f>$F$6*Table5[[#This Row],[Locality''s Allocation Percentage ]]</f>
        <v>807786.66795087501</v>
      </c>
      <c r="S41" s="61">
        <f t="shared" si="2"/>
        <v>201946.66698771875</v>
      </c>
      <c r="T41" s="76">
        <f>($C$7+$D$7+$E$7)*Table5[[#This Row],[Locality''s Allocation Percentage ]]</f>
        <v>370600.99450648518</v>
      </c>
      <c r="U41" s="76">
        <f>$F$7*Table5[[#This Row],[Locality''s Allocation Percentage ]]</f>
        <v>135887.03131904456</v>
      </c>
      <c r="V41" s="76">
        <f t="shared" si="3"/>
        <v>33971.75782976114</v>
      </c>
    </row>
    <row r="42" spans="2:22" s="19" customFormat="1" ht="18" customHeight="1" x14ac:dyDescent="0.3">
      <c r="B42" s="48" t="s">
        <v>190</v>
      </c>
      <c r="C42" s="32">
        <f>SUM('[1]Dist - VA Totals'!J19,'[1]Dist - VA Totals'!J20,'[1]Dist - VA Totals'!J23)</f>
        <v>27959684.856304102</v>
      </c>
      <c r="D42" s="49">
        <f>SUM('[1]Jan - VA Totals'!J21,'[1]Jan - VA Totals'!J22,'[1]Jan - VA Totals'!J25)</f>
        <v>4646097.0278369375</v>
      </c>
      <c r="E42" s="50">
        <v>0</v>
      </c>
      <c r="F42" s="51">
        <f t="shared" si="8"/>
        <v>32605781.884141039</v>
      </c>
      <c r="G42" s="35"/>
      <c r="H42" s="35">
        <f>H31*0.3</f>
        <v>7378338.3780000005</v>
      </c>
      <c r="J42" s="36" t="s">
        <v>65</v>
      </c>
      <c r="K42" s="37">
        <v>2.6900269002689998E-3</v>
      </c>
      <c r="M42" s="22" t="s">
        <v>65</v>
      </c>
      <c r="N42" s="61">
        <f>($C$5+$D$5+$E$5)*Table5[[#This Row],[Locality''s Allocation Percentage ]]</f>
        <v>10938.481091262409</v>
      </c>
      <c r="O42" s="61">
        <f>$F$5*Table5[[#This Row],[Locality''s Allocation Percentage ]]</f>
        <v>0</v>
      </c>
      <c r="P42" s="61">
        <f t="shared" si="1"/>
        <v>0</v>
      </c>
      <c r="Q42" s="61">
        <f>($C$6+$D$6+$E$6)*Table5[[#This Row],[Locality''s Allocation Percentage ]]</f>
        <v>69246.548852873821</v>
      </c>
      <c r="R42" s="61">
        <f>$F$6*Table5[[#This Row],[Locality''s Allocation Percentage ]]</f>
        <v>25057.035710192013</v>
      </c>
      <c r="S42" s="61">
        <f t="shared" si="2"/>
        <v>6264.2589275480032</v>
      </c>
      <c r="T42" s="76">
        <f>($C$7+$D$7+$E$7)*Table5[[#This Row],[Locality''s Allocation Percentage ]]</f>
        <v>11495.810369262499</v>
      </c>
      <c r="U42" s="76">
        <f>$F$7*Table5[[#This Row],[Locality''s Allocation Percentage ]]</f>
        <v>4215.1304687295824</v>
      </c>
      <c r="V42" s="76">
        <f t="shared" si="3"/>
        <v>1053.7826171823956</v>
      </c>
    </row>
    <row r="43" spans="2:22" s="19" customFormat="1" ht="18" customHeight="1" x14ac:dyDescent="0.3">
      <c r="B43" s="48" t="s">
        <v>192</v>
      </c>
      <c r="C43" s="32">
        <f>SUM('[1]Dist - VA Totals'!K19,'[1]Dist - VA Totals'!K20,'[1]Dist - VA Totals'!K23)</f>
        <v>27959684.856304102</v>
      </c>
      <c r="D43" s="32">
        <f>SUM('[1]Jan - VA Totals'!K21,'[1]Jan - VA Totals'!K22,'[1]Jan - VA Totals'!K25)</f>
        <v>4646097.050638088</v>
      </c>
      <c r="E43" s="52">
        <v>0</v>
      </c>
      <c r="F43" s="51">
        <f t="shared" si="8"/>
        <v>32605781.906942189</v>
      </c>
      <c r="G43" s="35"/>
      <c r="J43" s="36" t="s">
        <v>66</v>
      </c>
      <c r="K43" s="37">
        <v>1.0200102001020001E-3</v>
      </c>
      <c r="M43" s="22" t="s">
        <v>66</v>
      </c>
      <c r="N43" s="61">
        <f>($C$5+$D$5+$E$5)*Table5[[#This Row],[Locality''s Allocation Percentage ]]</f>
        <v>4147.6768450139998</v>
      </c>
      <c r="O43" s="61">
        <f>$F$5*Table5[[#This Row],[Locality''s Allocation Percentage ]]</f>
        <v>0</v>
      </c>
      <c r="P43" s="61">
        <f t="shared" si="1"/>
        <v>0</v>
      </c>
      <c r="Q43" s="61">
        <f>($C$6+$D$6+$E$6)*Table5[[#This Row],[Locality''s Allocation Percentage ]]</f>
        <v>26257.055698859225</v>
      </c>
      <c r="R43" s="61">
        <f>$F$6*Table5[[#This Row],[Locality''s Allocation Percentage ]]</f>
        <v>9501.1808269129579</v>
      </c>
      <c r="S43" s="61">
        <f t="shared" si="2"/>
        <v>2375.2952067282395</v>
      </c>
      <c r="T43" s="76">
        <f>($C$7+$D$7+$E$7)*Table5[[#This Row],[Locality''s Allocation Percentage ]]</f>
        <v>4359.0061623225838</v>
      </c>
      <c r="U43" s="76">
        <f>$F$7*Table5[[#This Row],[Locality''s Allocation Percentage ]]</f>
        <v>1598.3022595182806</v>
      </c>
      <c r="V43" s="76">
        <f t="shared" si="3"/>
        <v>399.57556487957015</v>
      </c>
    </row>
    <row r="44" spans="2:22" s="19" customFormat="1" ht="18" customHeight="1" x14ac:dyDescent="0.3">
      <c r="B44" s="48" t="s">
        <v>194</v>
      </c>
      <c r="C44" s="32">
        <f>SUM('[1]Dist - VA Totals'!L19,'[1]Dist - VA Totals'!L20,'[1]Dist - VA Totals'!L23)</f>
        <v>23502936.852050558</v>
      </c>
      <c r="D44" s="32">
        <f>SUM('[1]Jan - VA Totals'!L21,'[1]Jan - VA Totals'!L22,'[1]Jan - VA Totals'!L25)</f>
        <v>4646097.0278369375</v>
      </c>
      <c r="E44" s="52">
        <v>0</v>
      </c>
      <c r="F44" s="51">
        <f t="shared" si="8"/>
        <v>28149033.879887495</v>
      </c>
      <c r="G44" s="35"/>
      <c r="H44" s="35">
        <f>E35*0.3</f>
        <v>1046572.8209999999</v>
      </c>
      <c r="J44" s="36" t="s">
        <v>223</v>
      </c>
      <c r="K44" s="37">
        <v>1.2100121001209999E-2</v>
      </c>
      <c r="M44" s="22" t="s">
        <v>45</v>
      </c>
      <c r="N44" s="61">
        <f>($C$5+$D$5+$E$5)*Table5[[#This Row],[Locality''s Allocation Percentage ]]</f>
        <v>49202.833161440576</v>
      </c>
      <c r="O44" s="61">
        <f>$F$5*Table5[[#This Row],[Locality''s Allocation Percentage ]]</f>
        <v>0</v>
      </c>
      <c r="P44" s="61">
        <f t="shared" si="1"/>
        <v>0</v>
      </c>
      <c r="Q44" s="61">
        <f>($C$6+$D$6+$E$6)*Table5[[#This Row],[Locality''s Allocation Percentage ]]</f>
        <v>311480.75878058485</v>
      </c>
      <c r="R44" s="61">
        <f>$F$6*Table5[[#This Row],[Locality''s Allocation Percentage ]]</f>
        <v>112710.08628004584</v>
      </c>
      <c r="S44" s="61">
        <f t="shared" si="2"/>
        <v>28177.52157001146</v>
      </c>
      <c r="T44" s="76">
        <f>($C$7+$D$7+$E$7)*Table5[[#This Row],[Locality''s Allocation Percentage ]]</f>
        <v>51709.778984414952</v>
      </c>
      <c r="U44" s="76">
        <f>$F$7*Table5[[#This Row],[Locality''s Allocation Percentage ]]</f>
        <v>18960.252294285481</v>
      </c>
      <c r="V44" s="76">
        <f t="shared" si="3"/>
        <v>4740.0630735713703</v>
      </c>
    </row>
    <row r="45" spans="2:22" s="19" customFormat="1" ht="18" customHeight="1" x14ac:dyDescent="0.3">
      <c r="B45" s="48" t="s">
        <v>196</v>
      </c>
      <c r="C45" s="32">
        <f>SUM('[1]Dist - VA Totals'!M19,'[1]Dist - VA Totals'!M20,'[1]Dist - VA Totals'!M23)</f>
        <v>23502936.852050558</v>
      </c>
      <c r="D45" s="49">
        <v>0</v>
      </c>
      <c r="E45" s="50">
        <v>0</v>
      </c>
      <c r="F45" s="51">
        <f t="shared" si="8"/>
        <v>23502936.852050558</v>
      </c>
      <c r="J45" s="36" t="s">
        <v>224</v>
      </c>
      <c r="K45" s="37">
        <v>1.820018200182E-3</v>
      </c>
      <c r="M45" s="22" t="s">
        <v>89</v>
      </c>
      <c r="N45" s="61">
        <f>($C$5+$D$5+$E$5)*Table5[[#This Row],[Locality''s Allocation Percentage ]]</f>
        <v>7400.7567234563521</v>
      </c>
      <c r="O45" s="61">
        <f>$F$5*Table5[[#This Row],[Locality''s Allocation Percentage ]]</f>
        <v>0</v>
      </c>
      <c r="P45" s="61">
        <f t="shared" si="1"/>
        <v>0</v>
      </c>
      <c r="Q45" s="61">
        <f>($C$6+$D$6+$E$6)*Table5[[#This Row],[Locality''s Allocation Percentage ]]</f>
        <v>46850.824874435079</v>
      </c>
      <c r="R45" s="61">
        <f>$F$6*Table5[[#This Row],[Locality''s Allocation Percentage ]]</f>
        <v>16953.087357825079</v>
      </c>
      <c r="S45" s="61">
        <f t="shared" si="2"/>
        <v>4238.2718394562698</v>
      </c>
      <c r="T45" s="76">
        <f>($C$7+$D$7+$E$7)*Table5[[#This Row],[Locality''s Allocation Percentage ]]</f>
        <v>7777.8345249285303</v>
      </c>
      <c r="U45" s="76">
        <f>$F$7*Table5[[#This Row],[Locality''s Allocation Percentage ]]</f>
        <v>2851.8726591404611</v>
      </c>
      <c r="V45" s="76">
        <f t="shared" si="3"/>
        <v>712.96816478511528</v>
      </c>
    </row>
    <row r="46" spans="2:22" s="19" customFormat="1" ht="18" customHeight="1" x14ac:dyDescent="0.3">
      <c r="B46" s="48" t="s">
        <v>198</v>
      </c>
      <c r="C46" s="32">
        <f>SUM('[1]Dist - VA Totals'!N19,'[1]Dist - VA Totals'!N20,'[1]Dist - VA Totals'!N23)</f>
        <v>23502936.852050558</v>
      </c>
      <c r="D46" s="49">
        <v>0</v>
      </c>
      <c r="E46" s="50">
        <v>0</v>
      </c>
      <c r="F46" s="51">
        <f t="shared" si="8"/>
        <v>23502936.852050558</v>
      </c>
      <c r="H46" s="54">
        <f>0.15*0.55</f>
        <v>8.2500000000000004E-2</v>
      </c>
      <c r="J46" s="36" t="s">
        <v>225</v>
      </c>
      <c r="K46" s="37">
        <v>1.940019400194E-3</v>
      </c>
      <c r="M46" s="22" t="s">
        <v>51</v>
      </c>
      <c r="N46" s="61">
        <f>($C$5+$D$5+$E$5)*Table5[[#This Row],[Locality''s Allocation Percentage ]]</f>
        <v>7888.7187052227046</v>
      </c>
      <c r="O46" s="61">
        <f>$F$5*Table5[[#This Row],[Locality''s Allocation Percentage ]]</f>
        <v>0</v>
      </c>
      <c r="P46" s="61">
        <f t="shared" si="1"/>
        <v>0</v>
      </c>
      <c r="Q46" s="61">
        <f>($C$6+$D$6+$E$6)*Table5[[#This Row],[Locality''s Allocation Percentage ]]</f>
        <v>49939.890250771459</v>
      </c>
      <c r="R46" s="61">
        <f>$F$6*Table5[[#This Row],[Locality''s Allocation Percentage ]]</f>
        <v>18070.873337461897</v>
      </c>
      <c r="S46" s="61">
        <f t="shared" si="2"/>
        <v>4517.7183343654742</v>
      </c>
      <c r="T46" s="76">
        <f>($C$7+$D$7+$E$7)*Table5[[#This Row],[Locality''s Allocation Percentage ]]</f>
        <v>8290.658779319423</v>
      </c>
      <c r="U46" s="76">
        <f>$F$7*Table5[[#This Row],[Locality''s Allocation Percentage ]]</f>
        <v>3039.9082190837885</v>
      </c>
      <c r="V46" s="76">
        <f t="shared" si="3"/>
        <v>759.97705477094712</v>
      </c>
    </row>
    <row r="47" spans="2:22" s="19" customFormat="1" ht="18" customHeight="1" x14ac:dyDescent="0.3">
      <c r="B47" s="48" t="s">
        <v>199</v>
      </c>
      <c r="C47" s="32">
        <f>SUM('[1]Dist - VA Totals'!O19,'[1]Dist - VA Totals'!O20,'[1]Dist - VA Totals'!O23)</f>
        <v>23502936.852050558</v>
      </c>
      <c r="D47" s="49">
        <v>0</v>
      </c>
      <c r="E47" s="50">
        <v>0</v>
      </c>
      <c r="F47" s="51">
        <f t="shared" si="8"/>
        <v>23502936.852050558</v>
      </c>
      <c r="J47" s="36" t="s">
        <v>226</v>
      </c>
      <c r="K47" s="37">
        <v>9.5400954009540097E-3</v>
      </c>
      <c r="M47" s="22" t="s">
        <v>151</v>
      </c>
      <c r="N47" s="61">
        <f>($C$5+$D$5+$E$5)*Table5[[#This Row],[Locality''s Allocation Percentage ]]</f>
        <v>38792.977550425094</v>
      </c>
      <c r="O47" s="61">
        <f>$F$5*Table5[[#This Row],[Locality''s Allocation Percentage ]]</f>
        <v>0</v>
      </c>
      <c r="P47" s="61">
        <f t="shared" si="1"/>
        <v>0</v>
      </c>
      <c r="Q47" s="61">
        <f>($C$6+$D$6+$E$6)*Table5[[#This Row],[Locality''s Allocation Percentage ]]</f>
        <v>245580.69741874238</v>
      </c>
      <c r="R47" s="61">
        <f>$F$6*Table5[[#This Row],[Locality''s Allocation Percentage ]]</f>
        <v>88863.985381127161</v>
      </c>
      <c r="S47" s="61">
        <f t="shared" si="2"/>
        <v>22215.99634528179</v>
      </c>
      <c r="T47" s="76">
        <f>($C$7+$D$7+$E$7)*Table5[[#This Row],[Locality''s Allocation Percentage ]]</f>
        <v>40769.52822407597</v>
      </c>
      <c r="U47" s="76">
        <f>$F$7*Table5[[#This Row],[Locality''s Allocation Percentage ]]</f>
        <v>14948.82701549452</v>
      </c>
      <c r="V47" s="76">
        <f t="shared" si="3"/>
        <v>3737.2067538736301</v>
      </c>
    </row>
    <row r="48" spans="2:22" s="19" customFormat="1" ht="18" customHeight="1" x14ac:dyDescent="0.3">
      <c r="B48" s="48" t="s">
        <v>200</v>
      </c>
      <c r="C48" s="32">
        <f>SUM('[1]Dist - VA Totals'!P19,'[1]Dist - VA Totals'!P20,'[1]Dist - VA Totals'!P23)</f>
        <v>23502936.852050558</v>
      </c>
      <c r="D48" s="49">
        <v>0</v>
      </c>
      <c r="E48" s="50">
        <v>0</v>
      </c>
      <c r="F48" s="51">
        <f t="shared" si="8"/>
        <v>23502936.852050558</v>
      </c>
      <c r="J48" s="36" t="s">
        <v>151</v>
      </c>
      <c r="K48" s="37">
        <v>7.9000790007899995E-4</v>
      </c>
      <c r="M48" s="22" t="s">
        <v>94</v>
      </c>
      <c r="N48" s="61">
        <f>($C$5+$D$5+$E$5)*Table5[[#This Row],[Locality''s Allocation Percentage ]]</f>
        <v>3212.4163799618227</v>
      </c>
      <c r="O48" s="61">
        <f>$F$5*Table5[[#This Row],[Locality''s Allocation Percentage ]]</f>
        <v>0</v>
      </c>
      <c r="P48" s="61">
        <f t="shared" si="1"/>
        <v>0</v>
      </c>
      <c r="Q48" s="61">
        <f>($C$6+$D$6+$E$6)*Table5[[#This Row],[Locality''s Allocation Percentage ]]</f>
        <v>20336.347060881162</v>
      </c>
      <c r="R48" s="61">
        <f>$F$6*Table5[[#This Row],[Locality''s Allocation Percentage ]]</f>
        <v>7358.7576992757204</v>
      </c>
      <c r="S48" s="61">
        <f t="shared" si="2"/>
        <v>1839.6894248189301</v>
      </c>
      <c r="T48" s="76">
        <f>($C$7+$D$7+$E$7)*Table5[[#This Row],[Locality''s Allocation Percentage ]]</f>
        <v>3376.0930080733733</v>
      </c>
      <c r="U48" s="76">
        <f>$F$7*Table5[[#This Row],[Locality''s Allocation Percentage ]]</f>
        <v>1237.9007696269034</v>
      </c>
      <c r="V48" s="76">
        <f t="shared" si="3"/>
        <v>309.47519240672585</v>
      </c>
    </row>
    <row r="49" spans="2:22" s="19" customFormat="1" ht="18" customHeight="1" x14ac:dyDescent="0.3">
      <c r="B49" s="48" t="s">
        <v>202</v>
      </c>
      <c r="C49" s="32">
        <f>SUM('[1]Dist - VA Totals'!Q19,'[1]Dist - VA Totals'!Q20,'[1]Dist - VA Totals'!Q23)</f>
        <v>23502936.852050558</v>
      </c>
      <c r="D49" s="49">
        <v>0</v>
      </c>
      <c r="E49" s="50">
        <v>0</v>
      </c>
      <c r="F49" s="51">
        <f t="shared" si="8"/>
        <v>23502936.852050558</v>
      </c>
      <c r="J49" s="36" t="s">
        <v>227</v>
      </c>
      <c r="K49" s="37">
        <v>1.2770127701276999E-2</v>
      </c>
      <c r="M49" s="22" t="s">
        <v>34</v>
      </c>
      <c r="N49" s="61">
        <f>($C$5+$D$5+$E$5)*Table5[[#This Row],[Locality''s Allocation Percentage ]]</f>
        <v>51927.287559636046</v>
      </c>
      <c r="O49" s="61">
        <f>$F$5*Table5[[#This Row],[Locality''s Allocation Percentage ]]</f>
        <v>0</v>
      </c>
      <c r="P49" s="61">
        <f t="shared" si="1"/>
        <v>0</v>
      </c>
      <c r="Q49" s="61">
        <f>($C$6+$D$6+$E$6)*Table5[[#This Row],[Locality''s Allocation Percentage ]]</f>
        <v>328728.04046512966</v>
      </c>
      <c r="R49" s="61">
        <f>$F$6*Table5[[#This Row],[Locality''s Allocation Percentage ]]</f>
        <v>118951.05799968475</v>
      </c>
      <c r="S49" s="61">
        <f t="shared" si="2"/>
        <v>29737.764499921188</v>
      </c>
      <c r="T49" s="76">
        <f>($C$7+$D$7+$E$7)*Table5[[#This Row],[Locality''s Allocation Percentage ]]</f>
        <v>54573.047738097433</v>
      </c>
      <c r="U49" s="76">
        <f>$F$7*Table5[[#This Row],[Locality''s Allocation Percentage ]]</f>
        <v>20010.117503969061</v>
      </c>
      <c r="V49" s="76">
        <f t="shared" si="3"/>
        <v>5002.5293759922652</v>
      </c>
    </row>
    <row r="50" spans="2:22" s="19" customFormat="1" ht="18" customHeight="1" x14ac:dyDescent="0.3">
      <c r="B50" s="48" t="s">
        <v>204</v>
      </c>
      <c r="C50" s="32">
        <f>SUM('[1]Dist - VA Totals'!R19,'[1]Dist - VA Totals'!R20,'[1]Dist - VA Totals'!R23)</f>
        <v>23502936.852050558</v>
      </c>
      <c r="D50" s="49">
        <v>0</v>
      </c>
      <c r="E50" s="50">
        <v>0</v>
      </c>
      <c r="F50" s="51">
        <f t="shared" si="8"/>
        <v>23502936.852050558</v>
      </c>
      <c r="J50" s="36" t="s">
        <v>40</v>
      </c>
      <c r="K50" s="37">
        <v>5.2400524005239996E-3</v>
      </c>
      <c r="M50" s="22" t="s">
        <v>40</v>
      </c>
      <c r="N50" s="61">
        <f>($C$5+$D$5+$E$5)*Table5[[#This Row],[Locality''s Allocation Percentage ]]</f>
        <v>21307.673203797407</v>
      </c>
      <c r="O50" s="61">
        <f>$F$5*Table5[[#This Row],[Locality''s Allocation Percentage ]]</f>
        <v>0</v>
      </c>
      <c r="P50" s="61">
        <f t="shared" si="1"/>
        <v>0</v>
      </c>
      <c r="Q50" s="61">
        <f>($C$6+$D$6+$E$6)*Table5[[#This Row],[Locality''s Allocation Percentage ]]</f>
        <v>134889.18810002189</v>
      </c>
      <c r="R50" s="61">
        <f>$F$6*Table5[[#This Row],[Locality''s Allocation Percentage ]]</f>
        <v>48809.987777474402</v>
      </c>
      <c r="S50" s="61">
        <f t="shared" si="2"/>
        <v>12202.4969443686</v>
      </c>
      <c r="T50" s="76">
        <f>($C$7+$D$7+$E$7)*Table5[[#This Row],[Locality''s Allocation Percentage ]]</f>
        <v>22393.325775068955</v>
      </c>
      <c r="U50" s="76">
        <f>$F$7*Table5[[#This Row],[Locality''s Allocation Percentage ]]</f>
        <v>8210.8861175252841</v>
      </c>
      <c r="V50" s="76">
        <f t="shared" si="3"/>
        <v>2052.721529381321</v>
      </c>
    </row>
    <row r="51" spans="2:22" s="19" customFormat="1" ht="18" customHeight="1" thickBot="1" x14ac:dyDescent="0.35">
      <c r="B51" s="55" t="s">
        <v>205</v>
      </c>
      <c r="C51" s="56">
        <f>SUM('[1]Dist - VA Totals'!S19,'[1]Dist - VA Totals'!S20,'[1]Dist - VA Totals'!S23)</f>
        <v>23502936.852050558</v>
      </c>
      <c r="D51" s="56">
        <v>0</v>
      </c>
      <c r="E51" s="57">
        <v>0</v>
      </c>
      <c r="F51" s="58">
        <f t="shared" si="8"/>
        <v>23502936.852050558</v>
      </c>
      <c r="J51" s="36" t="s">
        <v>85</v>
      </c>
      <c r="K51" s="37">
        <v>1.3900139001390001E-3</v>
      </c>
      <c r="M51" s="22" t="s">
        <v>85</v>
      </c>
      <c r="N51" s="61">
        <f>($C$5+$D$5+$E$5)*Table5[[#This Row],[Locality''s Allocation Percentage ]]</f>
        <v>5652.2262887935876</v>
      </c>
      <c r="O51" s="61">
        <f>$F$5*Table5[[#This Row],[Locality''s Allocation Percentage ]]</f>
        <v>0</v>
      </c>
      <c r="P51" s="61">
        <f t="shared" si="1"/>
        <v>0</v>
      </c>
      <c r="Q51" s="61">
        <f>($C$6+$D$6+$E$6)*Table5[[#This Row],[Locality''s Allocation Percentage ]]</f>
        <v>35781.673942563059</v>
      </c>
      <c r="R51" s="61">
        <f>$F$6*Table5[[#This Row],[Locality''s Allocation Percentage ]]</f>
        <v>12947.687597459813</v>
      </c>
      <c r="S51" s="61">
        <f t="shared" si="2"/>
        <v>3236.9218993649533</v>
      </c>
      <c r="T51" s="76">
        <f>($C$7+$D$7+$E$7)*Table5[[#This Row],[Locality''s Allocation Percentage ]]</f>
        <v>5940.2142800278343</v>
      </c>
      <c r="U51" s="76">
        <f>$F$7*Table5[[#This Row],[Locality''s Allocation Percentage ]]</f>
        <v>2178.0785693435391</v>
      </c>
      <c r="V51" s="76">
        <f t="shared" si="3"/>
        <v>544.51964233588478</v>
      </c>
    </row>
    <row r="52" spans="2:22" s="19" customFormat="1" ht="18" customHeight="1" x14ac:dyDescent="0.3">
      <c r="J52" s="36" t="s">
        <v>228</v>
      </c>
      <c r="K52" s="37">
        <v>4.0900409004089996E-3</v>
      </c>
      <c r="M52" s="22" t="s">
        <v>90</v>
      </c>
      <c r="N52" s="61">
        <f>($C$5+$D$5+$E$5)*Table5[[#This Row],[Locality''s Allocation Percentage ]]</f>
        <v>16631.370878536527</v>
      </c>
      <c r="O52" s="61">
        <f>$F$5*Table5[[#This Row],[Locality''s Allocation Percentage ]]</f>
        <v>0</v>
      </c>
      <c r="P52" s="61">
        <f t="shared" si="1"/>
        <v>0</v>
      </c>
      <c r="Q52" s="61">
        <f>($C$6+$D$6+$E$6)*Table5[[#This Row],[Locality''s Allocation Percentage ]]</f>
        <v>105285.64491013158</v>
      </c>
      <c r="R52" s="61">
        <f>$F$6*Table5[[#This Row],[Locality''s Allocation Percentage ]]</f>
        <v>38097.872139288222</v>
      </c>
      <c r="S52" s="61">
        <f t="shared" si="2"/>
        <v>9524.4680348220554</v>
      </c>
      <c r="T52" s="76">
        <f>($C$7+$D$7+$E$7)*Table5[[#This Row],[Locality''s Allocation Percentage ]]</f>
        <v>17478.760003822907</v>
      </c>
      <c r="U52" s="76">
        <f>$F$7*Table5[[#This Row],[Locality''s Allocation Percentage ]]</f>
        <v>6408.8786680683988</v>
      </c>
      <c r="V52" s="76">
        <f t="shared" si="3"/>
        <v>1602.2196670170997</v>
      </c>
    </row>
    <row r="53" spans="2:22" s="19" customFormat="1" ht="18" customHeight="1" x14ac:dyDescent="0.3">
      <c r="F53" s="35">
        <f>SUM(F34:F51)</f>
        <v>523779577.70176357</v>
      </c>
      <c r="J53" s="36" t="s">
        <v>229</v>
      </c>
      <c r="K53" s="37">
        <v>4.2400424004239998E-3</v>
      </c>
      <c r="M53" s="22" t="s">
        <v>139</v>
      </c>
      <c r="N53" s="61">
        <f>($C$5+$D$5+$E$5)*Table5[[#This Row],[Locality''s Allocation Percentage ]]</f>
        <v>17241.323355744469</v>
      </c>
      <c r="O53" s="61">
        <f>$F$5*Table5[[#This Row],[Locality''s Allocation Percentage ]]</f>
        <v>0</v>
      </c>
      <c r="P53" s="61">
        <f t="shared" si="1"/>
        <v>0</v>
      </c>
      <c r="Q53" s="61">
        <f>($C$6+$D$6+$E$6)*Table5[[#This Row],[Locality''s Allocation Percentage ]]</f>
        <v>109146.97663055206</v>
      </c>
      <c r="R53" s="61">
        <f>$F$6*Table5[[#This Row],[Locality''s Allocation Percentage ]]</f>
        <v>39495.10461383425</v>
      </c>
      <c r="S53" s="61">
        <f t="shared" si="2"/>
        <v>9873.7761534585625</v>
      </c>
      <c r="T53" s="76">
        <f>($C$7+$D$7+$E$7)*Table5[[#This Row],[Locality''s Allocation Percentage ]]</f>
        <v>18119.790321811521</v>
      </c>
      <c r="U53" s="76">
        <f>$F$7*Table5[[#This Row],[Locality''s Allocation Percentage ]]</f>
        <v>6643.9231179975577</v>
      </c>
      <c r="V53" s="76">
        <f t="shared" si="3"/>
        <v>1660.9807794993894</v>
      </c>
    </row>
    <row r="54" spans="2:22" s="19" customFormat="1" ht="18" customHeight="1" x14ac:dyDescent="0.3">
      <c r="J54" s="36" t="s">
        <v>230</v>
      </c>
      <c r="K54" s="37">
        <v>2.2500225002249998E-3</v>
      </c>
      <c r="M54" s="22" t="s">
        <v>122</v>
      </c>
      <c r="N54" s="61">
        <f>($C$5+$D$5+$E$5)*Table5[[#This Row],[Locality''s Allocation Percentage ]]</f>
        <v>9149.2871581191157</v>
      </c>
      <c r="O54" s="61">
        <f>$F$5*Table5[[#This Row],[Locality''s Allocation Percentage ]]</f>
        <v>0</v>
      </c>
      <c r="P54" s="61">
        <f t="shared" si="1"/>
        <v>0</v>
      </c>
      <c r="Q54" s="61">
        <f>($C$6+$D$6+$E$6)*Table5[[#This Row],[Locality''s Allocation Percentage ]]</f>
        <v>57919.975806307106</v>
      </c>
      <c r="R54" s="61">
        <f>$F$6*Table5[[#This Row],[Locality''s Allocation Percentage ]]</f>
        <v>20958.487118190344</v>
      </c>
      <c r="S54" s="61">
        <f t="shared" si="2"/>
        <v>5239.6217795475859</v>
      </c>
      <c r="T54" s="76">
        <f>($C$7+$D$7+$E$7)*Table5[[#This Row],[Locality''s Allocation Percentage ]]</f>
        <v>9615.4547698292263</v>
      </c>
      <c r="U54" s="76">
        <f>$F$7*Table5[[#This Row],[Locality''s Allocation Percentage ]]</f>
        <v>3525.6667489373831</v>
      </c>
      <c r="V54" s="76">
        <f t="shared" si="3"/>
        <v>881.41668723434577</v>
      </c>
    </row>
    <row r="55" spans="2:22" s="19" customFormat="1" ht="18" customHeight="1" x14ac:dyDescent="0.3">
      <c r="J55" s="36" t="s">
        <v>13</v>
      </c>
      <c r="K55" s="37">
        <v>2.2400224002240001E-3</v>
      </c>
      <c r="M55" s="22" t="s">
        <v>86</v>
      </c>
      <c r="N55" s="61">
        <f>($C$5+$D$5+$E$5)*Table5[[#This Row],[Locality''s Allocation Percentage ]]</f>
        <v>9108.6236596385879</v>
      </c>
      <c r="O55" s="61">
        <f>$F$5*Table5[[#This Row],[Locality''s Allocation Percentage ]]</f>
        <v>0</v>
      </c>
      <c r="P55" s="61">
        <f t="shared" si="1"/>
        <v>0</v>
      </c>
      <c r="Q55" s="61">
        <f>($C$6+$D$6+$E$6)*Table5[[#This Row],[Locality''s Allocation Percentage ]]</f>
        <v>57662.553691612411</v>
      </c>
      <c r="R55" s="61">
        <f>$F$6*Table5[[#This Row],[Locality''s Allocation Percentage ]]</f>
        <v>20865.338286553946</v>
      </c>
      <c r="S55" s="61">
        <f t="shared" si="2"/>
        <v>5216.3345716384865</v>
      </c>
      <c r="T55" s="76">
        <f>($C$7+$D$7+$E$7)*Table5[[#This Row],[Locality''s Allocation Percentage ]]</f>
        <v>9572.7194152966531</v>
      </c>
      <c r="U55" s="76">
        <f>$F$7*Table5[[#This Row],[Locality''s Allocation Percentage ]]</f>
        <v>3509.9971189421062</v>
      </c>
      <c r="V55" s="76">
        <f t="shared" si="3"/>
        <v>877.49927973552656</v>
      </c>
    </row>
    <row r="56" spans="2:22" s="19" customFormat="1" ht="18" customHeight="1" x14ac:dyDescent="0.3">
      <c r="J56" s="36" t="s">
        <v>231</v>
      </c>
      <c r="K56" s="37">
        <v>1.7800178001780001E-3</v>
      </c>
      <c r="M56" s="22" t="s">
        <v>52</v>
      </c>
      <c r="N56" s="61">
        <f>($C$5+$D$5+$E$5)*Table5[[#This Row],[Locality''s Allocation Percentage ]]</f>
        <v>7238.1027295342346</v>
      </c>
      <c r="O56" s="61">
        <f>$F$5*Table5[[#This Row],[Locality''s Allocation Percentage ]]</f>
        <v>0</v>
      </c>
      <c r="P56" s="61">
        <f t="shared" si="1"/>
        <v>0</v>
      </c>
      <c r="Q56" s="61">
        <f>($C$6+$D$6+$E$6)*Table5[[#This Row],[Locality''s Allocation Percentage ]]</f>
        <v>45821.136415656292</v>
      </c>
      <c r="R56" s="61">
        <f>$F$6*Table5[[#This Row],[Locality''s Allocation Percentage ]]</f>
        <v>16580.492031279475</v>
      </c>
      <c r="S56" s="61">
        <f t="shared" si="2"/>
        <v>4145.1230078198687</v>
      </c>
      <c r="T56" s="76">
        <f>($C$7+$D$7+$E$7)*Table5[[#This Row],[Locality''s Allocation Percentage ]]</f>
        <v>7606.8931067982339</v>
      </c>
      <c r="U56" s="76">
        <f>$F$7*Table5[[#This Row],[Locality''s Allocation Percentage ]]</f>
        <v>2789.1941391593523</v>
      </c>
      <c r="V56" s="76">
        <f t="shared" si="3"/>
        <v>697.29853478983807</v>
      </c>
    </row>
    <row r="57" spans="2:22" s="19" customFormat="1" ht="18" customHeight="1" x14ac:dyDescent="0.3">
      <c r="J57" s="36" t="s">
        <v>232</v>
      </c>
      <c r="K57" s="37">
        <v>1.2400124001240001E-3</v>
      </c>
      <c r="M57" s="22" t="s">
        <v>116</v>
      </c>
      <c r="N57" s="61">
        <f>($C$5+$D$5+$E$5)*Table5[[#This Row],[Locality''s Allocation Percentage ]]</f>
        <v>5042.2738115856464</v>
      </c>
      <c r="O57" s="61">
        <f>$F$5*Table5[[#This Row],[Locality''s Allocation Percentage ]]</f>
        <v>0</v>
      </c>
      <c r="P57" s="61">
        <f t="shared" si="1"/>
        <v>0</v>
      </c>
      <c r="Q57" s="61">
        <f>($C$6+$D$6+$E$6)*Table5[[#This Row],[Locality''s Allocation Percentage ]]</f>
        <v>31920.342222142586</v>
      </c>
      <c r="R57" s="61">
        <f>$F$6*Table5[[#This Row],[Locality''s Allocation Percentage ]]</f>
        <v>11550.455122913791</v>
      </c>
      <c r="S57" s="61">
        <f t="shared" si="2"/>
        <v>2887.6137807284476</v>
      </c>
      <c r="T57" s="76">
        <f>($C$7+$D$7+$E$7)*Table5[[#This Row],[Locality''s Allocation Percentage ]]</f>
        <v>5299.1839620392193</v>
      </c>
      <c r="U57" s="76">
        <f>$F$7*Table5[[#This Row],[Locality''s Allocation Percentage ]]</f>
        <v>1943.0341194143803</v>
      </c>
      <c r="V57" s="76">
        <f t="shared" si="3"/>
        <v>485.75852985359506</v>
      </c>
    </row>
    <row r="58" spans="2:22" s="19" customFormat="1" ht="18" customHeight="1" x14ac:dyDescent="0.3">
      <c r="J58" s="36" t="s">
        <v>233</v>
      </c>
      <c r="K58" s="37">
        <v>3.5300353003529998E-3</v>
      </c>
      <c r="M58" s="22" t="s">
        <v>103</v>
      </c>
      <c r="N58" s="61">
        <f>($C$5+$D$5+$E$5)*Table5[[#This Row],[Locality''s Allocation Percentage ]]</f>
        <v>14354.21496362688</v>
      </c>
      <c r="O58" s="61">
        <f>$F$5*Table5[[#This Row],[Locality''s Allocation Percentage ]]</f>
        <v>0</v>
      </c>
      <c r="P58" s="61">
        <f t="shared" si="1"/>
        <v>0</v>
      </c>
      <c r="Q58" s="61">
        <f>($C$6+$D$6+$E$6)*Table5[[#This Row],[Locality''s Allocation Percentage ]]</f>
        <v>90870.006487228471</v>
      </c>
      <c r="R58" s="61">
        <f>$F$6*Table5[[#This Row],[Locality''s Allocation Percentage ]]</f>
        <v>32881.537567649742</v>
      </c>
      <c r="S58" s="61">
        <f t="shared" si="2"/>
        <v>8220.3843919124356</v>
      </c>
      <c r="T58" s="76">
        <f>($C$7+$D$7+$E$7)*Table5[[#This Row],[Locality''s Allocation Percentage ]]</f>
        <v>15085.580149998743</v>
      </c>
      <c r="U58" s="76">
        <f>$F$7*Table5[[#This Row],[Locality''s Allocation Percentage ]]</f>
        <v>5531.3793883328726</v>
      </c>
      <c r="V58" s="76">
        <f t="shared" si="3"/>
        <v>1382.8448470832182</v>
      </c>
    </row>
    <row r="59" spans="2:22" s="19" customFormat="1" ht="18" customHeight="1" x14ac:dyDescent="0.3">
      <c r="J59" s="36" t="s">
        <v>136</v>
      </c>
      <c r="K59" s="37">
        <v>1.5380153801538E-2</v>
      </c>
      <c r="M59" s="22" t="s">
        <v>136</v>
      </c>
      <c r="N59" s="61">
        <f>($C$5+$D$5+$E$5)*Table5[[#This Row],[Locality''s Allocation Percentage ]]</f>
        <v>62540.460663054226</v>
      </c>
      <c r="O59" s="61">
        <f>$F$5*Table5[[#This Row],[Locality''s Allocation Percentage ]]</f>
        <v>0</v>
      </c>
      <c r="P59" s="61">
        <f t="shared" si="1"/>
        <v>0</v>
      </c>
      <c r="Q59" s="61">
        <f>($C$6+$D$6+$E$6)*Table5[[#This Row],[Locality''s Allocation Percentage ]]</f>
        <v>395915.21240044589</v>
      </c>
      <c r="R59" s="61">
        <f>$F$6*Table5[[#This Row],[Locality''s Allocation Percentage ]]</f>
        <v>143262.90305678555</v>
      </c>
      <c r="S59" s="61">
        <f t="shared" si="2"/>
        <v>35815.725764196388</v>
      </c>
      <c r="T59" s="76">
        <f>($C$7+$D$7+$E$7)*Table5[[#This Row],[Locality''s Allocation Percentage ]]</f>
        <v>65726.975271099349</v>
      </c>
      <c r="U59" s="76">
        <f>$F$7*Table5[[#This Row],[Locality''s Allocation Percentage ]]</f>
        <v>24099.890932736424</v>
      </c>
      <c r="V59" s="76">
        <f t="shared" si="3"/>
        <v>6024.9727331841059</v>
      </c>
    </row>
    <row r="60" spans="2:22" s="19" customFormat="1" ht="18" customHeight="1" x14ac:dyDescent="0.3">
      <c r="J60" s="36" t="s">
        <v>18</v>
      </c>
      <c r="K60" s="37">
        <v>1.0790107901079E-2</v>
      </c>
      <c r="M60" s="22" t="s">
        <v>124</v>
      </c>
      <c r="N60" s="61">
        <f>($C$5+$D$5+$E$5)*Table5[[#This Row],[Locality''s Allocation Percentage ]]</f>
        <v>43875.914860491226</v>
      </c>
      <c r="O60" s="61">
        <f>$F$5*Table5[[#This Row],[Locality''s Allocation Percentage ]]</f>
        <v>0</v>
      </c>
      <c r="P60" s="61">
        <f t="shared" si="1"/>
        <v>0</v>
      </c>
      <c r="Q60" s="61">
        <f>($C$6+$D$6+$E$6)*Table5[[#This Row],[Locality''s Allocation Percentage ]]</f>
        <v>277758.4617555794</v>
      </c>
      <c r="R60" s="61">
        <f>$F$6*Table5[[#This Row],[Locality''s Allocation Percentage ]]</f>
        <v>100507.58933567726</v>
      </c>
      <c r="S60" s="61">
        <f t="shared" si="2"/>
        <v>25126.897333919314</v>
      </c>
      <c r="T60" s="76">
        <f>($C$7+$D$7+$E$7)*Table5[[#This Row],[Locality''s Allocation Percentage ]]</f>
        <v>46111.447540647721</v>
      </c>
      <c r="U60" s="76">
        <f>$F$7*Table5[[#This Row],[Locality''s Allocation Percentage ]]</f>
        <v>16907.530764904164</v>
      </c>
      <c r="V60" s="76">
        <f t="shared" si="3"/>
        <v>4226.8826912260411</v>
      </c>
    </row>
    <row r="61" spans="2:22" s="19" customFormat="1" ht="18" customHeight="1" x14ac:dyDescent="0.3">
      <c r="J61" s="36" t="s">
        <v>26</v>
      </c>
      <c r="K61" s="37">
        <v>5.2300523005230099E-3</v>
      </c>
      <c r="M61" s="22" t="s">
        <v>26</v>
      </c>
      <c r="N61" s="61">
        <f>($C$5+$D$5+$E$5)*Table5[[#This Row],[Locality''s Allocation Percentage ]]</f>
        <v>21267.009705316919</v>
      </c>
      <c r="O61" s="61">
        <f>$F$5*Table5[[#This Row],[Locality''s Allocation Percentage ]]</f>
        <v>0</v>
      </c>
      <c r="P61" s="61">
        <f t="shared" si="1"/>
        <v>0</v>
      </c>
      <c r="Q61" s="61">
        <f>($C$6+$D$6+$E$6)*Table5[[#This Row],[Locality''s Allocation Percentage ]]</f>
        <v>134631.76598532745</v>
      </c>
      <c r="R61" s="61">
        <f>$F$6*Table5[[#This Row],[Locality''s Allocation Percentage ]]</f>
        <v>48716.838945838092</v>
      </c>
      <c r="S61" s="61">
        <f t="shared" si="2"/>
        <v>12179.209736459523</v>
      </c>
      <c r="T61" s="76">
        <f>($C$7+$D$7+$E$7)*Table5[[#This Row],[Locality''s Allocation Percentage ]]</f>
        <v>22350.590420536424</v>
      </c>
      <c r="U61" s="76">
        <f>$F$7*Table5[[#This Row],[Locality''s Allocation Percentage ]]</f>
        <v>8195.2164875300223</v>
      </c>
      <c r="V61" s="76">
        <f t="shared" si="3"/>
        <v>2048.8041218825056</v>
      </c>
    </row>
    <row r="62" spans="2:22" s="19" customFormat="1" ht="18" customHeight="1" x14ac:dyDescent="0.3">
      <c r="J62" s="36" t="s">
        <v>3</v>
      </c>
      <c r="K62" s="37">
        <v>4.4730447304473002E-2</v>
      </c>
      <c r="M62" s="22" t="s">
        <v>126</v>
      </c>
      <c r="N62" s="61">
        <f>($C$5+$D$5+$E$5)*Table5[[#This Row],[Locality''s Allocation Percentage ]]</f>
        <v>181887.82870340804</v>
      </c>
      <c r="O62" s="61">
        <f>$F$5*Table5[[#This Row],[Locality''s Allocation Percentage ]]</f>
        <v>0</v>
      </c>
      <c r="P62" s="61">
        <f t="shared" si="1"/>
        <v>0</v>
      </c>
      <c r="Q62" s="61">
        <f>($C$6+$D$6+$E$6)*Table5[[#This Row],[Locality''s Allocation Percentage ]]</f>
        <v>1151449.1190293853</v>
      </c>
      <c r="R62" s="61">
        <f>$F$6*Table5[[#This Row],[Locality''s Allocation Percentage ]]</f>
        <v>416654.7239096241</v>
      </c>
      <c r="S62" s="61">
        <f t="shared" si="2"/>
        <v>104163.68097740602</v>
      </c>
      <c r="T62" s="76">
        <f>($C$7+$D$7+$E$7)*Table5[[#This Row],[Locality''s Allocation Percentage ]]</f>
        <v>191155.24082420504</v>
      </c>
      <c r="U62" s="76">
        <f>$F$7*Table5[[#This Row],[Locality''s Allocation Percentage ]]</f>
        <v>70090.25496887519</v>
      </c>
      <c r="V62" s="76">
        <f t="shared" si="3"/>
        <v>17522.563742218797</v>
      </c>
    </row>
    <row r="63" spans="2:22" s="19" customFormat="1" ht="18" customHeight="1" x14ac:dyDescent="0.3">
      <c r="J63" s="36" t="s">
        <v>234</v>
      </c>
      <c r="K63" s="37">
        <v>1.2200122001220001E-2</v>
      </c>
      <c r="M63" s="22" t="s">
        <v>95</v>
      </c>
      <c r="N63" s="61">
        <f>($C$5+$D$5+$E$5)*Table5[[#This Row],[Locality''s Allocation Percentage ]]</f>
        <v>49609.468146245876</v>
      </c>
      <c r="O63" s="61">
        <f>$F$5*Table5[[#This Row],[Locality''s Allocation Percentage ]]</f>
        <v>0</v>
      </c>
      <c r="P63" s="61">
        <f t="shared" si="1"/>
        <v>0</v>
      </c>
      <c r="Q63" s="61">
        <f>($C$6+$D$6+$E$6)*Table5[[#This Row],[Locality''s Allocation Percentage ]]</f>
        <v>314054.97992753191</v>
      </c>
      <c r="R63" s="61">
        <f>$F$6*Table5[[#This Row],[Locality''s Allocation Percentage ]]</f>
        <v>113641.57459640988</v>
      </c>
      <c r="S63" s="61">
        <f t="shared" si="2"/>
        <v>28410.393649102469</v>
      </c>
      <c r="T63" s="76">
        <f>($C$7+$D$7+$E$7)*Table5[[#This Row],[Locality''s Allocation Percentage ]]</f>
        <v>52137.132529740702</v>
      </c>
      <c r="U63" s="76">
        <f>$F$7*Table5[[#This Row],[Locality''s Allocation Percentage ]]</f>
        <v>19116.948594238256</v>
      </c>
      <c r="V63" s="76">
        <f t="shared" si="3"/>
        <v>4779.237148559564</v>
      </c>
    </row>
    <row r="64" spans="2:22" s="19" customFormat="1" ht="18" customHeight="1" x14ac:dyDescent="0.3">
      <c r="J64" s="36" t="s">
        <v>235</v>
      </c>
      <c r="K64" s="37">
        <v>2.30002300023E-4</v>
      </c>
      <c r="M64" s="22" t="s">
        <v>60</v>
      </c>
      <c r="N64" s="61">
        <f>($C$5+$D$5+$E$5)*Table5[[#This Row],[Locality''s Allocation Percentage ]]</f>
        <v>935.2604650521763</v>
      </c>
      <c r="O64" s="61">
        <f>$F$5*Table5[[#This Row],[Locality''s Allocation Percentage ]]</f>
        <v>0</v>
      </c>
      <c r="P64" s="61">
        <f t="shared" si="1"/>
        <v>0</v>
      </c>
      <c r="Q64" s="61">
        <f>($C$6+$D$6+$E$6)*Table5[[#This Row],[Locality''s Allocation Percentage ]]</f>
        <v>5920.7086379780594</v>
      </c>
      <c r="R64" s="61">
        <f>$F$6*Table5[[#This Row],[Locality''s Allocation Percentage ]]</f>
        <v>2142.4231276372352</v>
      </c>
      <c r="S64" s="61">
        <f t="shared" si="2"/>
        <v>535.6057819093088</v>
      </c>
      <c r="T64" s="76">
        <f>($C$7+$D$7+$E$7)*Table5[[#This Row],[Locality''s Allocation Percentage ]]</f>
        <v>982.91315424920992</v>
      </c>
      <c r="U64" s="76">
        <f>$F$7*Table5[[#This Row],[Locality''s Allocation Percentage ]]</f>
        <v>360.40148989137697</v>
      </c>
      <c r="V64" s="76">
        <f t="shared" si="3"/>
        <v>90.100372472844242</v>
      </c>
    </row>
    <row r="65" spans="10:22" s="19" customFormat="1" ht="18" customHeight="1" x14ac:dyDescent="0.3">
      <c r="J65" s="36" t="s">
        <v>117</v>
      </c>
      <c r="K65" s="37">
        <v>3.4400344003439999E-3</v>
      </c>
      <c r="M65" s="22" t="s">
        <v>117</v>
      </c>
      <c r="N65" s="61">
        <f>($C$5+$D$5+$E$5)*Table5[[#This Row],[Locality''s Allocation Percentage ]]</f>
        <v>13988.243477302116</v>
      </c>
      <c r="O65" s="61">
        <f>$F$5*Table5[[#This Row],[Locality''s Allocation Percentage ]]</f>
        <v>0</v>
      </c>
      <c r="P65" s="61">
        <f t="shared" si="1"/>
        <v>0</v>
      </c>
      <c r="Q65" s="61">
        <f>($C$6+$D$6+$E$6)*Table5[[#This Row],[Locality''s Allocation Percentage ]]</f>
        <v>88553.207454976204</v>
      </c>
      <c r="R65" s="61">
        <f>$F$6*Table5[[#This Row],[Locality''s Allocation Percentage ]]</f>
        <v>32043.198082922128</v>
      </c>
      <c r="S65" s="61">
        <f t="shared" si="2"/>
        <v>8010.7995207305321</v>
      </c>
      <c r="T65" s="76">
        <f>($C$7+$D$7+$E$7)*Table5[[#This Row],[Locality''s Allocation Percentage ]]</f>
        <v>14700.961959205575</v>
      </c>
      <c r="U65" s="76">
        <f>$F$7*Table5[[#This Row],[Locality''s Allocation Percentage ]]</f>
        <v>5390.3527183753768</v>
      </c>
      <c r="V65" s="76">
        <f t="shared" si="3"/>
        <v>1347.5881795938442</v>
      </c>
    </row>
    <row r="66" spans="10:22" s="19" customFormat="1" ht="18" customHeight="1" x14ac:dyDescent="0.3">
      <c r="J66" s="36" t="s">
        <v>236</v>
      </c>
      <c r="K66" s="37">
        <v>3.5600356003560002E-3</v>
      </c>
      <c r="M66" s="22" t="s">
        <v>152</v>
      </c>
      <c r="N66" s="61">
        <f>($C$5+$D$5+$E$5)*Table5[[#This Row],[Locality''s Allocation Percentage ]]</f>
        <v>14476.205459068469</v>
      </c>
      <c r="O66" s="61">
        <f>$F$5*Table5[[#This Row],[Locality''s Allocation Percentage ]]</f>
        <v>0</v>
      </c>
      <c r="P66" s="61">
        <f t="shared" si="1"/>
        <v>0</v>
      </c>
      <c r="Q66" s="61">
        <f>($C$6+$D$6+$E$6)*Table5[[#This Row],[Locality''s Allocation Percentage ]]</f>
        <v>91642.272831312584</v>
      </c>
      <c r="R66" s="61">
        <f>$F$6*Table5[[#This Row],[Locality''s Allocation Percentage ]]</f>
        <v>33160.98406255895</v>
      </c>
      <c r="S66" s="61">
        <f t="shared" si="2"/>
        <v>8290.2460156397374</v>
      </c>
      <c r="T66" s="76">
        <f>($C$7+$D$7+$E$7)*Table5[[#This Row],[Locality''s Allocation Percentage ]]</f>
        <v>15213.786213596468</v>
      </c>
      <c r="U66" s="76">
        <f>$F$7*Table5[[#This Row],[Locality''s Allocation Percentage ]]</f>
        <v>5578.3882783187046</v>
      </c>
      <c r="V66" s="76">
        <f t="shared" si="3"/>
        <v>1394.5970695796761</v>
      </c>
    </row>
    <row r="67" spans="10:22" s="19" customFormat="1" ht="18" customHeight="1" x14ac:dyDescent="0.3">
      <c r="J67" s="36" t="s">
        <v>237</v>
      </c>
      <c r="K67" s="37">
        <v>6.1200612006120101E-3</v>
      </c>
      <c r="M67" s="22" t="s">
        <v>130</v>
      </c>
      <c r="N67" s="61">
        <f>($C$5+$D$5+$E$5)*Table5[[#This Row],[Locality''s Allocation Percentage ]]</f>
        <v>24886.061070084037</v>
      </c>
      <c r="O67" s="61">
        <f>$F$5*Table5[[#This Row],[Locality''s Allocation Percentage ]]</f>
        <v>0</v>
      </c>
      <c r="P67" s="61">
        <f t="shared" si="1"/>
        <v>0</v>
      </c>
      <c r="Q67" s="61">
        <f>($C$6+$D$6+$E$6)*Table5[[#This Row],[Locality''s Allocation Percentage ]]</f>
        <v>157542.33419315558</v>
      </c>
      <c r="R67" s="61">
        <f>$F$6*Table5[[#This Row],[Locality''s Allocation Percentage ]]</f>
        <v>57007.084961477834</v>
      </c>
      <c r="S67" s="61">
        <f t="shared" si="2"/>
        <v>14251.771240369459</v>
      </c>
      <c r="T67" s="76">
        <f>($C$7+$D$7+$E$7)*Table5[[#This Row],[Locality''s Allocation Percentage ]]</f>
        <v>26154.036973935541</v>
      </c>
      <c r="U67" s="76">
        <f>$F$7*Table5[[#This Row],[Locality''s Allocation Percentage ]]</f>
        <v>9589.8135571096991</v>
      </c>
      <c r="V67" s="76">
        <f t="shared" si="3"/>
        <v>2397.4533892774248</v>
      </c>
    </row>
    <row r="68" spans="10:22" s="19" customFormat="1" ht="18" customHeight="1" x14ac:dyDescent="0.3">
      <c r="J68" s="36" t="s">
        <v>238</v>
      </c>
      <c r="K68" s="37">
        <v>3.0600306003059998E-3</v>
      </c>
      <c r="M68" s="22" t="s">
        <v>41</v>
      </c>
      <c r="N68" s="61">
        <f>($C$5+$D$5+$E$5)*Table5[[#This Row],[Locality''s Allocation Percentage ]]</f>
        <v>12443.030535041999</v>
      </c>
      <c r="O68" s="61">
        <f>$F$5*Table5[[#This Row],[Locality''s Allocation Percentage ]]</f>
        <v>0</v>
      </c>
      <c r="P68" s="61">
        <f t="shared" si="1"/>
        <v>0</v>
      </c>
      <c r="Q68" s="61">
        <f>($C$6+$D$6+$E$6)*Table5[[#This Row],[Locality''s Allocation Percentage ]]</f>
        <v>78771.167096577658</v>
      </c>
      <c r="R68" s="61">
        <f>$F$6*Table5[[#This Row],[Locality''s Allocation Percentage ]]</f>
        <v>28503.542480738866</v>
      </c>
      <c r="S68" s="61">
        <f t="shared" si="2"/>
        <v>7125.8856201847166</v>
      </c>
      <c r="T68" s="76">
        <f>($C$7+$D$7+$E$7)*Table5[[#This Row],[Locality''s Allocation Percentage ]]</f>
        <v>13077.018486967749</v>
      </c>
      <c r="U68" s="76">
        <f>$F$7*Table5[[#This Row],[Locality''s Allocation Percentage ]]</f>
        <v>4794.9067785548414</v>
      </c>
      <c r="V68" s="76">
        <f t="shared" si="3"/>
        <v>1198.7266946387103</v>
      </c>
    </row>
    <row r="69" spans="10:22" s="19" customFormat="1" ht="18" customHeight="1" x14ac:dyDescent="0.3">
      <c r="J69" s="36" t="s">
        <v>239</v>
      </c>
      <c r="K69" s="37">
        <v>1.7800178001780001E-3</v>
      </c>
      <c r="M69" s="22" t="s">
        <v>141</v>
      </c>
      <c r="N69" s="61">
        <f>($C$5+$D$5+$E$5)*Table5[[#This Row],[Locality''s Allocation Percentage ]]</f>
        <v>7238.1027295342346</v>
      </c>
      <c r="O69" s="61">
        <f>$F$5*Table5[[#This Row],[Locality''s Allocation Percentage ]]</f>
        <v>0</v>
      </c>
      <c r="P69" s="61">
        <f t="shared" ref="P69:P132" si="9">O69*0.25</f>
        <v>0</v>
      </c>
      <c r="Q69" s="61">
        <f>($C$6+$D$6+$E$6)*Table5[[#This Row],[Locality''s Allocation Percentage ]]</f>
        <v>45821.136415656292</v>
      </c>
      <c r="R69" s="61">
        <f>$F$6*Table5[[#This Row],[Locality''s Allocation Percentage ]]</f>
        <v>16580.492031279475</v>
      </c>
      <c r="S69" s="61">
        <f t="shared" ref="S69:S132" si="10">R69*0.25</f>
        <v>4145.1230078198687</v>
      </c>
      <c r="T69" s="76">
        <f>($C$7+$D$7+$E$7)*Table5[[#This Row],[Locality''s Allocation Percentage ]]</f>
        <v>7606.8931067982339</v>
      </c>
      <c r="U69" s="76">
        <f>$F$7*Table5[[#This Row],[Locality''s Allocation Percentage ]]</f>
        <v>2789.1941391593523</v>
      </c>
      <c r="V69" s="76">
        <f t="shared" ref="V69:V132" si="11">U69*0.25</f>
        <v>697.29853478983807</v>
      </c>
    </row>
    <row r="70" spans="10:22" s="19" customFormat="1" ht="18" customHeight="1" x14ac:dyDescent="0.3">
      <c r="J70" s="36" t="s">
        <v>240</v>
      </c>
      <c r="K70" s="37">
        <v>7.2000720007200003E-4</v>
      </c>
      <c r="M70" s="22" t="s">
        <v>140</v>
      </c>
      <c r="N70" s="61">
        <f>($C$5+$D$5+$E$5)*Table5[[#This Row],[Locality''s Allocation Percentage ]]</f>
        <v>2927.7718905981174</v>
      </c>
      <c r="O70" s="61">
        <f>$F$5*Table5[[#This Row],[Locality''s Allocation Percentage ]]</f>
        <v>0</v>
      </c>
      <c r="P70" s="61">
        <f t="shared" si="9"/>
        <v>0</v>
      </c>
      <c r="Q70" s="61">
        <f>($C$6+$D$6+$E$6)*Table5[[#This Row],[Locality''s Allocation Percentage ]]</f>
        <v>18534.392258018273</v>
      </c>
      <c r="R70" s="61">
        <f>$F$6*Table5[[#This Row],[Locality''s Allocation Percentage ]]</f>
        <v>6706.7158778209105</v>
      </c>
      <c r="S70" s="61">
        <f t="shared" si="10"/>
        <v>1676.6789694552276</v>
      </c>
      <c r="T70" s="76">
        <f>($C$7+$D$7+$E$7)*Table5[[#This Row],[Locality''s Allocation Percentage ]]</f>
        <v>3076.9455263453528</v>
      </c>
      <c r="U70" s="76">
        <f>$F$7*Table5[[#This Row],[Locality''s Allocation Percentage ]]</f>
        <v>1128.2133596599626</v>
      </c>
      <c r="V70" s="76">
        <f t="shared" si="11"/>
        <v>282.05333991499066</v>
      </c>
    </row>
    <row r="71" spans="10:22" s="19" customFormat="1" ht="18" customHeight="1" x14ac:dyDescent="0.3">
      <c r="J71" s="36" t="s">
        <v>241</v>
      </c>
      <c r="K71" s="37">
        <v>1.350013500135E-3</v>
      </c>
      <c r="M71" s="22" t="s">
        <v>142</v>
      </c>
      <c r="N71" s="61">
        <f>($C$5+$D$5+$E$5)*Table5[[#This Row],[Locality''s Allocation Percentage ]]</f>
        <v>5489.5722948714701</v>
      </c>
      <c r="O71" s="61">
        <f>$F$5*Table5[[#This Row],[Locality''s Allocation Percentage ]]</f>
        <v>0</v>
      </c>
      <c r="P71" s="61">
        <f t="shared" si="9"/>
        <v>0</v>
      </c>
      <c r="Q71" s="61">
        <f>($C$6+$D$6+$E$6)*Table5[[#This Row],[Locality''s Allocation Percentage ]]</f>
        <v>34751.985483784265</v>
      </c>
      <c r="R71" s="61">
        <f>$F$6*Table5[[#This Row],[Locality''s Allocation Percentage ]]</f>
        <v>12575.092270914207</v>
      </c>
      <c r="S71" s="61">
        <f t="shared" si="10"/>
        <v>3143.7730677285517</v>
      </c>
      <c r="T71" s="76">
        <f>($C$7+$D$7+$E$7)*Table5[[#This Row],[Locality''s Allocation Percentage ]]</f>
        <v>5769.2728618975361</v>
      </c>
      <c r="U71" s="76">
        <f>$F$7*Table5[[#This Row],[Locality''s Allocation Percentage ]]</f>
        <v>2115.4000493624299</v>
      </c>
      <c r="V71" s="76">
        <f t="shared" si="11"/>
        <v>528.85001234060746</v>
      </c>
    </row>
    <row r="72" spans="10:22" s="19" customFormat="1" ht="18" customHeight="1" x14ac:dyDescent="0.3">
      <c r="J72" s="36" t="s">
        <v>242</v>
      </c>
      <c r="K72" s="37">
        <v>5.5600556005560098E-3</v>
      </c>
      <c r="M72" s="22" t="s">
        <v>98</v>
      </c>
      <c r="N72" s="61">
        <f>($C$5+$D$5+$E$5)*Table5[[#This Row],[Locality''s Allocation Percentage ]]</f>
        <v>22608.905155174391</v>
      </c>
      <c r="O72" s="61">
        <f>$F$5*Table5[[#This Row],[Locality''s Allocation Percentage ]]</f>
        <v>0</v>
      </c>
      <c r="P72" s="61">
        <f t="shared" si="9"/>
        <v>0</v>
      </c>
      <c r="Q72" s="61">
        <f>($C$6+$D$6+$E$6)*Table5[[#This Row],[Locality''s Allocation Percentage ]]</f>
        <v>143126.6957702525</v>
      </c>
      <c r="R72" s="61">
        <f>$F$6*Table5[[#This Row],[Locality''s Allocation Percentage ]]</f>
        <v>51790.750389839341</v>
      </c>
      <c r="S72" s="61">
        <f t="shared" si="10"/>
        <v>12947.687597459835</v>
      </c>
      <c r="T72" s="76">
        <f>($C$7+$D$7+$E$7)*Table5[[#This Row],[Locality''s Allocation Percentage ]]</f>
        <v>23760.857120111377</v>
      </c>
      <c r="U72" s="76">
        <f>$F$7*Table5[[#This Row],[Locality''s Allocation Percentage ]]</f>
        <v>8712.3142773741711</v>
      </c>
      <c r="V72" s="76">
        <f t="shared" si="11"/>
        <v>2178.0785693435428</v>
      </c>
    </row>
    <row r="73" spans="10:22" s="19" customFormat="1" ht="18" customHeight="1" x14ac:dyDescent="0.3">
      <c r="J73" s="36" t="s">
        <v>57</v>
      </c>
      <c r="K73" s="37">
        <v>9.3000930009300002E-4</v>
      </c>
      <c r="M73" s="22" t="s">
        <v>57</v>
      </c>
      <c r="N73" s="61">
        <f>($C$5+$D$5+$E$5)*Table5[[#This Row],[Locality''s Allocation Percentage ]]</f>
        <v>3781.7053586892348</v>
      </c>
      <c r="O73" s="61">
        <f>$F$5*Table5[[#This Row],[Locality''s Allocation Percentage ]]</f>
        <v>0</v>
      </c>
      <c r="P73" s="61">
        <f t="shared" si="9"/>
        <v>0</v>
      </c>
      <c r="Q73" s="61">
        <f>($C$6+$D$6+$E$6)*Table5[[#This Row],[Locality''s Allocation Percentage ]]</f>
        <v>23940.25666660694</v>
      </c>
      <c r="R73" s="61">
        <f>$F$6*Table5[[#This Row],[Locality''s Allocation Percentage ]]</f>
        <v>8662.841342185342</v>
      </c>
      <c r="S73" s="61">
        <f t="shared" si="10"/>
        <v>2165.7103355463355</v>
      </c>
      <c r="T73" s="76">
        <f>($C$7+$D$7+$E$7)*Table5[[#This Row],[Locality''s Allocation Percentage ]]</f>
        <v>3974.3879715294142</v>
      </c>
      <c r="U73" s="76">
        <f>$F$7*Table5[[#This Row],[Locality''s Allocation Percentage ]]</f>
        <v>1457.2755895607852</v>
      </c>
      <c r="V73" s="76">
        <f t="shared" si="11"/>
        <v>364.3188973901963</v>
      </c>
    </row>
    <row r="74" spans="10:22" s="19" customFormat="1" ht="18" customHeight="1" x14ac:dyDescent="0.3">
      <c r="J74" s="36" t="s">
        <v>243</v>
      </c>
      <c r="K74" s="37">
        <v>2.5670256702567E-2</v>
      </c>
      <c r="M74" s="22" t="s">
        <v>67</v>
      </c>
      <c r="N74" s="61">
        <f>($C$5+$D$5+$E$5)*Table5[[#This Row],[Locality''s Allocation Percentage ]]</f>
        <v>104383.20059951898</v>
      </c>
      <c r="O74" s="61">
        <f>$F$5*Table5[[#This Row],[Locality''s Allocation Percentage ]]</f>
        <v>0</v>
      </c>
      <c r="P74" s="61">
        <f t="shared" si="9"/>
        <v>0</v>
      </c>
      <c r="Q74" s="61">
        <f>($C$6+$D$6+$E$6)*Table5[[#This Row],[Locality''s Allocation Percentage ]]</f>
        <v>660802.56842129037</v>
      </c>
      <c r="R74" s="61">
        <f>$F$6*Table5[[#This Row],[Locality''s Allocation Percentage ]]</f>
        <v>239113.05081064274</v>
      </c>
      <c r="S74" s="61">
        <f t="shared" si="10"/>
        <v>59778.262702660686</v>
      </c>
      <c r="T74" s="76">
        <f>($C$7+$D$7+$E$7)*Table5[[#This Row],[Locality''s Allocation Percentage ]]</f>
        <v>109701.65508511834</v>
      </c>
      <c r="U74" s="76">
        <f>$F$7*Table5[[#This Row],[Locality''s Allocation Percentage ]]</f>
        <v>40223.940197876727</v>
      </c>
      <c r="V74" s="76">
        <f t="shared" si="11"/>
        <v>10055.985049469182</v>
      </c>
    </row>
    <row r="75" spans="10:22" s="19" customFormat="1" ht="18" customHeight="1" x14ac:dyDescent="0.3">
      <c r="J75" s="36" t="s">
        <v>4</v>
      </c>
      <c r="K75" s="37">
        <v>4.4900449004490004E-3</v>
      </c>
      <c r="M75" s="22" t="s">
        <v>53</v>
      </c>
      <c r="N75" s="61">
        <f>($C$5+$D$5+$E$5)*Table5[[#This Row],[Locality''s Allocation Percentage ]]</f>
        <v>18257.910817757704</v>
      </c>
      <c r="O75" s="61">
        <f>$F$5*Table5[[#This Row],[Locality''s Allocation Percentage ]]</f>
        <v>0</v>
      </c>
      <c r="P75" s="61">
        <f t="shared" si="9"/>
        <v>0</v>
      </c>
      <c r="Q75" s="61">
        <f>($C$6+$D$6+$E$6)*Table5[[#This Row],[Locality''s Allocation Percentage ]]</f>
        <v>115582.52949791953</v>
      </c>
      <c r="R75" s="61">
        <f>$F$6*Table5[[#This Row],[Locality''s Allocation Percentage ]]</f>
        <v>41823.82540474429</v>
      </c>
      <c r="S75" s="61">
        <f t="shared" si="10"/>
        <v>10455.956351186072</v>
      </c>
      <c r="T75" s="76">
        <f>($C$7+$D$7+$E$7)*Table5[[#This Row],[Locality''s Allocation Percentage ]]</f>
        <v>19188.174185125881</v>
      </c>
      <c r="U75" s="76">
        <f>$F$7*Table5[[#This Row],[Locality''s Allocation Percentage ]]</f>
        <v>7035.6638678794898</v>
      </c>
      <c r="V75" s="76">
        <f t="shared" si="11"/>
        <v>1758.9159669698724</v>
      </c>
    </row>
    <row r="76" spans="10:22" s="19" customFormat="1" ht="18" customHeight="1" x14ac:dyDescent="0.3">
      <c r="J76" s="36" t="s">
        <v>244</v>
      </c>
      <c r="K76" s="37">
        <v>8.8000880008800002E-4</v>
      </c>
      <c r="M76" s="22" t="s">
        <v>110</v>
      </c>
      <c r="N76" s="61">
        <f>($C$5+$D$5+$E$5)*Table5[[#This Row],[Locality''s Allocation Percentage ]]</f>
        <v>3578.3878662865877</v>
      </c>
      <c r="O76" s="61">
        <f>$F$5*Table5[[#This Row],[Locality''s Allocation Percentage ]]</f>
        <v>0</v>
      </c>
      <c r="P76" s="61">
        <f t="shared" si="9"/>
        <v>0</v>
      </c>
      <c r="Q76" s="61">
        <f>($C$6+$D$6+$E$6)*Table5[[#This Row],[Locality''s Allocation Percentage ]]</f>
        <v>22653.146093133448</v>
      </c>
      <c r="R76" s="61">
        <f>$F$6*Table5[[#This Row],[Locality''s Allocation Percentage ]]</f>
        <v>8197.0971840033344</v>
      </c>
      <c r="S76" s="61">
        <f t="shared" si="10"/>
        <v>2049.2742960008336</v>
      </c>
      <c r="T76" s="76">
        <f>($C$7+$D$7+$E$7)*Table5[[#This Row],[Locality''s Allocation Percentage ]]</f>
        <v>3760.7111988665424</v>
      </c>
      <c r="U76" s="76">
        <f>$F$7*Table5[[#This Row],[Locality''s Allocation Percentage ]]</f>
        <v>1378.9274395843988</v>
      </c>
      <c r="V76" s="76">
        <f t="shared" si="11"/>
        <v>344.73185989609971</v>
      </c>
    </row>
    <row r="77" spans="10:22" s="19" customFormat="1" ht="18" customHeight="1" x14ac:dyDescent="0.3">
      <c r="J77" s="36" t="s">
        <v>32</v>
      </c>
      <c r="K77" s="37">
        <v>8.1600816008160094E-3</v>
      </c>
      <c r="M77" s="22" t="s">
        <v>32</v>
      </c>
      <c r="N77" s="61">
        <f>($C$5+$D$5+$E$5)*Table5[[#This Row],[Locality''s Allocation Percentage ]]</f>
        <v>33181.414760112035</v>
      </c>
      <c r="O77" s="61">
        <f>$F$5*Table5[[#This Row],[Locality''s Allocation Percentage ]]</f>
        <v>0</v>
      </c>
      <c r="P77" s="61">
        <f t="shared" si="9"/>
        <v>0</v>
      </c>
      <c r="Q77" s="61">
        <f>($C$6+$D$6+$E$6)*Table5[[#This Row],[Locality''s Allocation Percentage ]]</f>
        <v>210056.44559087401</v>
      </c>
      <c r="R77" s="61">
        <f>$F$6*Table5[[#This Row],[Locality''s Allocation Percentage ]]</f>
        <v>76009.446615303736</v>
      </c>
      <c r="S77" s="61">
        <f t="shared" si="10"/>
        <v>19002.361653825934</v>
      </c>
      <c r="T77" s="76">
        <f>($C$7+$D$7+$E$7)*Table5[[#This Row],[Locality''s Allocation Percentage ]]</f>
        <v>34872.049298580707</v>
      </c>
      <c r="U77" s="76">
        <f>$F$7*Table5[[#This Row],[Locality''s Allocation Percentage ]]</f>
        <v>12786.418076146258</v>
      </c>
      <c r="V77" s="76">
        <f t="shared" si="11"/>
        <v>3196.6045190365644</v>
      </c>
    </row>
    <row r="78" spans="10:22" s="19" customFormat="1" ht="18" customHeight="1" x14ac:dyDescent="0.3">
      <c r="J78" s="36" t="s">
        <v>245</v>
      </c>
      <c r="K78" s="37">
        <v>1.6300163001629999E-3</v>
      </c>
      <c r="M78" s="22" t="s">
        <v>46</v>
      </c>
      <c r="N78" s="61">
        <f>($C$5+$D$5+$E$5)*Table5[[#This Row],[Locality''s Allocation Percentage ]]</f>
        <v>6628.1502523262925</v>
      </c>
      <c r="O78" s="61">
        <f>$F$5*Table5[[#This Row],[Locality''s Allocation Percentage ]]</f>
        <v>0</v>
      </c>
      <c r="P78" s="61">
        <f t="shared" si="9"/>
        <v>0</v>
      </c>
      <c r="Q78" s="61">
        <f>($C$6+$D$6+$E$6)*Table5[[#This Row],[Locality''s Allocation Percentage ]]</f>
        <v>41959.804695235813</v>
      </c>
      <c r="R78" s="61">
        <f>$F$6*Table5[[#This Row],[Locality''s Allocation Percentage ]]</f>
        <v>15183.259556733448</v>
      </c>
      <c r="S78" s="61">
        <f t="shared" si="10"/>
        <v>3795.8148891833621</v>
      </c>
      <c r="T78" s="76">
        <f>($C$7+$D$7+$E$7)*Table5[[#This Row],[Locality''s Allocation Percentage ]]</f>
        <v>6965.862788809618</v>
      </c>
      <c r="U78" s="76">
        <f>$F$7*Table5[[#This Row],[Locality''s Allocation Percentage ]]</f>
        <v>2554.149689230193</v>
      </c>
      <c r="V78" s="76">
        <f t="shared" si="11"/>
        <v>638.53742230754824</v>
      </c>
    </row>
    <row r="79" spans="10:22" s="19" customFormat="1" ht="18" customHeight="1" x14ac:dyDescent="0.3">
      <c r="J79" s="36" t="s">
        <v>68</v>
      </c>
      <c r="K79" s="37">
        <v>4.5200452004519999E-3</v>
      </c>
      <c r="M79" s="22" t="s">
        <v>68</v>
      </c>
      <c r="N79" s="61">
        <f>($C$5+$D$5+$E$5)*Table5[[#This Row],[Locality''s Allocation Percentage ]]</f>
        <v>18379.901313199291</v>
      </c>
      <c r="O79" s="61">
        <f>$F$5*Table5[[#This Row],[Locality''s Allocation Percentage ]]</f>
        <v>0</v>
      </c>
      <c r="P79" s="61">
        <f t="shared" si="9"/>
        <v>0</v>
      </c>
      <c r="Q79" s="61">
        <f>($C$6+$D$6+$E$6)*Table5[[#This Row],[Locality''s Allocation Percentage ]]</f>
        <v>116354.79584200362</v>
      </c>
      <c r="R79" s="61">
        <f>$F$6*Table5[[#This Row],[Locality''s Allocation Percentage ]]</f>
        <v>42103.27189965349</v>
      </c>
      <c r="S79" s="61">
        <f t="shared" si="10"/>
        <v>10525.817974913372</v>
      </c>
      <c r="T79" s="76">
        <f>($C$7+$D$7+$E$7)*Table5[[#This Row],[Locality''s Allocation Percentage ]]</f>
        <v>19316.380248723603</v>
      </c>
      <c r="U79" s="76">
        <f>$F$7*Table5[[#This Row],[Locality''s Allocation Percentage ]]</f>
        <v>7082.6727578653208</v>
      </c>
      <c r="V79" s="76">
        <f t="shared" si="11"/>
        <v>1770.6681894663302</v>
      </c>
    </row>
    <row r="80" spans="10:22" s="19" customFormat="1" ht="18" customHeight="1" x14ac:dyDescent="0.3">
      <c r="J80" s="36" t="s">
        <v>69</v>
      </c>
      <c r="K80" s="37">
        <v>9.5000950009499995E-4</v>
      </c>
      <c r="M80" s="22" t="s">
        <v>69</v>
      </c>
      <c r="N80" s="61">
        <f>($C$5+$D$5+$E$5)*Table5[[#This Row],[Locality''s Allocation Percentage ]]</f>
        <v>3863.0323556502935</v>
      </c>
      <c r="O80" s="61">
        <f>$F$5*Table5[[#This Row],[Locality''s Allocation Percentage ]]</f>
        <v>0</v>
      </c>
      <c r="P80" s="61">
        <f t="shared" si="9"/>
        <v>0</v>
      </c>
      <c r="Q80" s="61">
        <f>($C$6+$D$6+$E$6)*Table5[[#This Row],[Locality''s Allocation Percentage ]]</f>
        <v>24455.100895996333</v>
      </c>
      <c r="R80" s="61">
        <f>$F$6*Table5[[#This Row],[Locality''s Allocation Percentage ]]</f>
        <v>8849.1390054581443</v>
      </c>
      <c r="S80" s="61">
        <f t="shared" si="10"/>
        <v>2212.2847513645361</v>
      </c>
      <c r="T80" s="76">
        <f>($C$7+$D$7+$E$7)*Table5[[#This Row],[Locality''s Allocation Percentage ]]</f>
        <v>4059.8586805945624</v>
      </c>
      <c r="U80" s="76">
        <f>$F$7*Table5[[#This Row],[Locality''s Allocation Percentage ]]</f>
        <v>1488.6148495513396</v>
      </c>
      <c r="V80" s="76">
        <f t="shared" si="11"/>
        <v>372.1537123878349</v>
      </c>
    </row>
    <row r="81" spans="7:22" s="19" customFormat="1" ht="18" customHeight="1" x14ac:dyDescent="0.3">
      <c r="J81" s="36" t="s">
        <v>96</v>
      </c>
      <c r="K81" s="37">
        <v>4.9400494004940001E-3</v>
      </c>
      <c r="M81" s="22" t="s">
        <v>96</v>
      </c>
      <c r="N81" s="61">
        <f>($C$5+$D$5+$E$5)*Table5[[#This Row],[Locality''s Allocation Percentage ]]</f>
        <v>20087.768249381526</v>
      </c>
      <c r="O81" s="61">
        <f>$F$5*Table5[[#This Row],[Locality''s Allocation Percentage ]]</f>
        <v>0</v>
      </c>
      <c r="P81" s="61">
        <f t="shared" si="9"/>
        <v>0</v>
      </c>
      <c r="Q81" s="61">
        <f>($C$6+$D$6+$E$6)*Table5[[#This Row],[Locality''s Allocation Percentage ]]</f>
        <v>127166.52465918094</v>
      </c>
      <c r="R81" s="61">
        <f>$F$6*Table5[[#This Row],[Locality''s Allocation Percentage ]]</f>
        <v>46015.52282838236</v>
      </c>
      <c r="S81" s="61">
        <f t="shared" si="10"/>
        <v>11503.88070709559</v>
      </c>
      <c r="T81" s="76">
        <f>($C$7+$D$7+$E$7)*Table5[[#This Row],[Locality''s Allocation Percentage ]]</f>
        <v>21111.265139091727</v>
      </c>
      <c r="U81" s="76">
        <f>$F$7*Table5[[#This Row],[Locality''s Allocation Percentage ]]</f>
        <v>7740.7972176669664</v>
      </c>
      <c r="V81" s="76">
        <f t="shared" si="11"/>
        <v>1935.1993044167416</v>
      </c>
    </row>
    <row r="82" spans="7:22" s="19" customFormat="1" ht="18" customHeight="1" x14ac:dyDescent="0.3">
      <c r="J82" s="36" t="s">
        <v>246</v>
      </c>
      <c r="K82" s="37">
        <v>8.8000880008800002E-4</v>
      </c>
      <c r="M82" s="22" t="s">
        <v>143</v>
      </c>
      <c r="N82" s="61">
        <f>($C$5+$D$5+$E$5)*Table5[[#This Row],[Locality''s Allocation Percentage ]]</f>
        <v>3578.3878662865877</v>
      </c>
      <c r="O82" s="61">
        <f>$F$5*Table5[[#This Row],[Locality''s Allocation Percentage ]]</f>
        <v>0</v>
      </c>
      <c r="P82" s="61">
        <f t="shared" si="9"/>
        <v>0</v>
      </c>
      <c r="Q82" s="61">
        <f>($C$6+$D$6+$E$6)*Table5[[#This Row],[Locality''s Allocation Percentage ]]</f>
        <v>22653.146093133448</v>
      </c>
      <c r="R82" s="61">
        <f>$F$6*Table5[[#This Row],[Locality''s Allocation Percentage ]]</f>
        <v>8197.0971840033344</v>
      </c>
      <c r="S82" s="61">
        <f t="shared" si="10"/>
        <v>2049.2742960008336</v>
      </c>
      <c r="T82" s="76">
        <f>($C$7+$D$7+$E$7)*Table5[[#This Row],[Locality''s Allocation Percentage ]]</f>
        <v>3760.7111988665424</v>
      </c>
      <c r="U82" s="76">
        <f>$F$7*Table5[[#This Row],[Locality''s Allocation Percentage ]]</f>
        <v>1378.9274395843988</v>
      </c>
      <c r="V82" s="76">
        <f t="shared" si="11"/>
        <v>344.73185989609971</v>
      </c>
    </row>
    <row r="83" spans="7:22" s="19" customFormat="1" ht="18" customHeight="1" x14ac:dyDescent="0.3">
      <c r="J83" s="36" t="s">
        <v>247</v>
      </c>
      <c r="K83" s="37">
        <v>3.4400344003439999E-3</v>
      </c>
      <c r="M83" s="22" t="s">
        <v>104</v>
      </c>
      <c r="N83" s="61">
        <f>($C$5+$D$5+$E$5)*Table5[[#This Row],[Locality''s Allocation Percentage ]]</f>
        <v>13988.243477302116</v>
      </c>
      <c r="O83" s="61">
        <f>$F$5*Table5[[#This Row],[Locality''s Allocation Percentage ]]</f>
        <v>0</v>
      </c>
      <c r="P83" s="61">
        <f t="shared" si="9"/>
        <v>0</v>
      </c>
      <c r="Q83" s="61">
        <f>($C$6+$D$6+$E$6)*Table5[[#This Row],[Locality''s Allocation Percentage ]]</f>
        <v>88553.207454976204</v>
      </c>
      <c r="R83" s="61">
        <f>$F$6*Table5[[#This Row],[Locality''s Allocation Percentage ]]</f>
        <v>32043.198082922128</v>
      </c>
      <c r="S83" s="61">
        <f t="shared" si="10"/>
        <v>8010.7995207305321</v>
      </c>
      <c r="T83" s="76">
        <f>($C$7+$D$7+$E$7)*Table5[[#This Row],[Locality''s Allocation Percentage ]]</f>
        <v>14700.961959205575</v>
      </c>
      <c r="U83" s="76">
        <f>$F$7*Table5[[#This Row],[Locality''s Allocation Percentage ]]</f>
        <v>5390.3527183753768</v>
      </c>
      <c r="V83" s="76">
        <f t="shared" si="11"/>
        <v>1347.5881795938442</v>
      </c>
    </row>
    <row r="84" spans="7:22" s="19" customFormat="1" ht="18" customHeight="1" x14ac:dyDescent="0.3">
      <c r="J84" s="36" t="s">
        <v>248</v>
      </c>
      <c r="K84" s="37">
        <v>1.080010800108E-3</v>
      </c>
      <c r="M84" s="22" t="s">
        <v>144</v>
      </c>
      <c r="N84" s="61">
        <f>($C$5+$D$5+$E$5)*Table5[[#This Row],[Locality''s Allocation Percentage ]]</f>
        <v>4391.6578358971756</v>
      </c>
      <c r="O84" s="61">
        <f>$F$5*Table5[[#This Row],[Locality''s Allocation Percentage ]]</f>
        <v>0</v>
      </c>
      <c r="P84" s="61">
        <f t="shared" si="9"/>
        <v>0</v>
      </c>
      <c r="Q84" s="61">
        <f>($C$6+$D$6+$E$6)*Table5[[#This Row],[Locality''s Allocation Percentage ]]</f>
        <v>27801.588387027412</v>
      </c>
      <c r="R84" s="61">
        <f>$F$6*Table5[[#This Row],[Locality''s Allocation Percentage ]]</f>
        <v>10060.073816731365</v>
      </c>
      <c r="S84" s="61">
        <f t="shared" si="10"/>
        <v>2515.0184541828412</v>
      </c>
      <c r="T84" s="76">
        <f>($C$7+$D$7+$E$7)*Table5[[#This Row],[Locality''s Allocation Percentage ]]</f>
        <v>4615.4182895180293</v>
      </c>
      <c r="U84" s="76">
        <f>$F$7*Table5[[#This Row],[Locality''s Allocation Percentage ]]</f>
        <v>1692.3200394899441</v>
      </c>
      <c r="V84" s="76">
        <f t="shared" si="11"/>
        <v>423.08000987248602</v>
      </c>
    </row>
    <row r="85" spans="7:22" s="19" customFormat="1" ht="18" customHeight="1" x14ac:dyDescent="0.3">
      <c r="J85" s="36" t="s">
        <v>14</v>
      </c>
      <c r="K85" s="37">
        <v>1.2050120501205E-2</v>
      </c>
      <c r="M85" s="22" t="s">
        <v>91</v>
      </c>
      <c r="N85" s="61">
        <f>($C$5+$D$5+$E$5)*Table5[[#This Row],[Locality''s Allocation Percentage ]]</f>
        <v>48999.515669037937</v>
      </c>
      <c r="O85" s="61">
        <f>$F$5*Table5[[#This Row],[Locality''s Allocation Percentage ]]</f>
        <v>0</v>
      </c>
      <c r="P85" s="61">
        <f t="shared" si="9"/>
        <v>0</v>
      </c>
      <c r="Q85" s="61">
        <f>($C$6+$D$6+$E$6)*Table5[[#This Row],[Locality''s Allocation Percentage ]]</f>
        <v>310193.6482071114</v>
      </c>
      <c r="R85" s="61">
        <f>$F$6*Table5[[#This Row],[Locality''s Allocation Percentage ]]</f>
        <v>112244.34212186385</v>
      </c>
      <c r="S85" s="61">
        <f t="shared" si="10"/>
        <v>28061.085530465964</v>
      </c>
      <c r="T85" s="76">
        <f>($C$7+$D$7+$E$7)*Table5[[#This Row],[Locality''s Allocation Percentage ]]</f>
        <v>51496.102211752084</v>
      </c>
      <c r="U85" s="76">
        <f>$F$7*Table5[[#This Row],[Locality''s Allocation Percentage ]]</f>
        <v>18881.904144309097</v>
      </c>
      <c r="V85" s="76">
        <f t="shared" si="11"/>
        <v>4720.4760360772743</v>
      </c>
    </row>
    <row r="86" spans="7:22" s="19" customFormat="1" ht="18" customHeight="1" x14ac:dyDescent="0.3">
      <c r="J86" s="36" t="s">
        <v>249</v>
      </c>
      <c r="K86" s="37">
        <v>1.470014700147E-3</v>
      </c>
      <c r="M86" s="22" t="s">
        <v>54</v>
      </c>
      <c r="N86" s="61">
        <f>($C$5+$D$5+$E$5)*Table5[[#This Row],[Locality''s Allocation Percentage ]]</f>
        <v>5977.5342766378226</v>
      </c>
      <c r="O86" s="61">
        <f>$F$5*Table5[[#This Row],[Locality''s Allocation Percentage ]]</f>
        <v>0</v>
      </c>
      <c r="P86" s="61">
        <f t="shared" si="9"/>
        <v>0</v>
      </c>
      <c r="Q86" s="61">
        <f>($C$6+$D$6+$E$6)*Table5[[#This Row],[Locality''s Allocation Percentage ]]</f>
        <v>37841.050860120646</v>
      </c>
      <c r="R86" s="61">
        <f>$F$6*Table5[[#This Row],[Locality''s Allocation Percentage ]]</f>
        <v>13692.878250551026</v>
      </c>
      <c r="S86" s="61">
        <f t="shared" si="10"/>
        <v>3423.2195626377566</v>
      </c>
      <c r="T86" s="76">
        <f>($C$7+$D$7+$E$7)*Table5[[#This Row],[Locality''s Allocation Percentage ]]</f>
        <v>6282.0971162884289</v>
      </c>
      <c r="U86" s="76">
        <f>$F$7*Table5[[#This Row],[Locality''s Allocation Percentage ]]</f>
        <v>2303.4356093057572</v>
      </c>
      <c r="V86" s="76">
        <f t="shared" si="11"/>
        <v>575.85890232643931</v>
      </c>
    </row>
    <row r="87" spans="7:22" s="19" customFormat="1" ht="18" customHeight="1" x14ac:dyDescent="0.3">
      <c r="J87" s="36" t="s">
        <v>250</v>
      </c>
      <c r="K87" s="37">
        <v>1.5600156001560001E-3</v>
      </c>
      <c r="M87" s="22" t="s">
        <v>127</v>
      </c>
      <c r="N87" s="61">
        <f>($C$5+$D$5+$E$5)*Table5[[#This Row],[Locality''s Allocation Percentage ]]</f>
        <v>6343.5057629625881</v>
      </c>
      <c r="O87" s="61">
        <f>$F$5*Table5[[#This Row],[Locality''s Allocation Percentage ]]</f>
        <v>0</v>
      </c>
      <c r="P87" s="61">
        <f t="shared" si="9"/>
        <v>0</v>
      </c>
      <c r="Q87" s="61">
        <f>($C$6+$D$6+$E$6)*Table5[[#This Row],[Locality''s Allocation Percentage ]]</f>
        <v>40157.849892372928</v>
      </c>
      <c r="R87" s="61">
        <f>$F$6*Table5[[#This Row],[Locality''s Allocation Percentage ]]</f>
        <v>14531.21773527864</v>
      </c>
      <c r="S87" s="61">
        <f t="shared" si="10"/>
        <v>3632.8044338196601</v>
      </c>
      <c r="T87" s="76">
        <f>($C$7+$D$7+$E$7)*Table5[[#This Row],[Locality''s Allocation Percentage ]]</f>
        <v>6666.7153070815984</v>
      </c>
      <c r="U87" s="76">
        <f>$F$7*Table5[[#This Row],[Locality''s Allocation Percentage ]]</f>
        <v>2444.4622792632526</v>
      </c>
      <c r="V87" s="76">
        <f t="shared" si="11"/>
        <v>611.11556981581316</v>
      </c>
    </row>
    <row r="88" spans="7:22" s="19" customFormat="1" ht="18" customHeight="1" x14ac:dyDescent="0.3">
      <c r="J88" s="36" t="s">
        <v>137</v>
      </c>
      <c r="K88" s="37">
        <v>2.0470204702046999E-2</v>
      </c>
      <c r="M88" s="22" t="s">
        <v>137</v>
      </c>
      <c r="N88" s="61">
        <f>($C$5+$D$5+$E$5)*Table5[[#This Row],[Locality''s Allocation Percentage ]]</f>
        <v>83238.181389643694</v>
      </c>
      <c r="O88" s="61">
        <f>$F$5*Table5[[#This Row],[Locality''s Allocation Percentage ]]</f>
        <v>0</v>
      </c>
      <c r="P88" s="61">
        <f t="shared" si="9"/>
        <v>0</v>
      </c>
      <c r="Q88" s="61">
        <f>($C$6+$D$6+$E$6)*Table5[[#This Row],[Locality''s Allocation Percentage ]]</f>
        <v>526943.06878004735</v>
      </c>
      <c r="R88" s="61">
        <f>$F$6*Table5[[#This Row],[Locality''s Allocation Percentage ]]</f>
        <v>190675.65835971394</v>
      </c>
      <c r="S88" s="61">
        <f t="shared" si="10"/>
        <v>47668.914589928485</v>
      </c>
      <c r="T88" s="76">
        <f>($C$7+$D$7+$E$7)*Table5[[#This Row],[Locality''s Allocation Percentage ]]</f>
        <v>87479.270728179676</v>
      </c>
      <c r="U88" s="76">
        <f>$F$7*Table5[[#This Row],[Locality''s Allocation Percentage ]]</f>
        <v>32075.732600332551</v>
      </c>
      <c r="V88" s="76">
        <f t="shared" si="11"/>
        <v>8018.9331500831377</v>
      </c>
    </row>
    <row r="89" spans="7:22" s="19" customFormat="1" ht="18" customHeight="1" x14ac:dyDescent="0.3">
      <c r="J89" s="36" t="s">
        <v>148</v>
      </c>
      <c r="K89" s="37">
        <v>3.3880338803387998E-2</v>
      </c>
      <c r="M89" s="22" t="s">
        <v>148</v>
      </c>
      <c r="N89" s="61">
        <f>($C$5+$D$5+$E$5)*Table5[[#This Row],[Locality''s Allocation Percentage ]]</f>
        <v>137767.93285203361</v>
      </c>
      <c r="O89" s="61">
        <f>$F$5*Table5[[#This Row],[Locality''s Allocation Percentage ]]</f>
        <v>0</v>
      </c>
      <c r="P89" s="61">
        <f t="shared" si="9"/>
        <v>0</v>
      </c>
      <c r="Q89" s="61">
        <f>($C$6+$D$6+$E$6)*Table5[[#This Row],[Locality''s Allocation Percentage ]]</f>
        <v>872146.12458563759</v>
      </c>
      <c r="R89" s="61">
        <f>$F$6*Table5[[#This Row],[Locality''s Allocation Percentage ]]</f>
        <v>315588.24158412835</v>
      </c>
      <c r="S89" s="61">
        <f t="shared" si="10"/>
        <v>78897.060396032088</v>
      </c>
      <c r="T89" s="76">
        <f>($C$7+$D$7+$E$7)*Table5[[#This Row],[Locality''s Allocation Percentage ]]</f>
        <v>144787.38115636187</v>
      </c>
      <c r="U89" s="76">
        <f>$F$7*Table5[[#This Row],[Locality''s Allocation Percentage ]]</f>
        <v>53088.706423999349</v>
      </c>
      <c r="V89" s="76">
        <f t="shared" si="11"/>
        <v>13272.176605999837</v>
      </c>
    </row>
    <row r="90" spans="7:22" s="19" customFormat="1" ht="18" customHeight="1" x14ac:dyDescent="0.3">
      <c r="G90" s="35"/>
      <c r="J90" s="36" t="s">
        <v>251</v>
      </c>
      <c r="K90" s="37">
        <v>1.2200122001220001E-3</v>
      </c>
      <c r="M90" s="22" t="s">
        <v>135</v>
      </c>
      <c r="N90" s="61">
        <f>($C$5+$D$5+$E$5)*Table5[[#This Row],[Locality''s Allocation Percentage ]]</f>
        <v>4960.9468146245881</v>
      </c>
      <c r="O90" s="61">
        <f>$F$5*Table5[[#This Row],[Locality''s Allocation Percentage ]]</f>
        <v>0</v>
      </c>
      <c r="P90" s="61">
        <f t="shared" si="9"/>
        <v>0</v>
      </c>
      <c r="Q90" s="61">
        <f>($C$6+$D$6+$E$6)*Table5[[#This Row],[Locality''s Allocation Percentage ]]</f>
        <v>31405.497992753189</v>
      </c>
      <c r="R90" s="61">
        <f>$F$6*Table5[[#This Row],[Locality''s Allocation Percentage ]]</f>
        <v>11364.157459640988</v>
      </c>
      <c r="S90" s="61">
        <f t="shared" si="10"/>
        <v>2841.0393649102471</v>
      </c>
      <c r="T90" s="76">
        <f>($C$7+$D$7+$E$7)*Table5[[#This Row],[Locality''s Allocation Percentage ]]</f>
        <v>5213.7132529740702</v>
      </c>
      <c r="U90" s="76">
        <f>$F$7*Table5[[#This Row],[Locality''s Allocation Percentage ]]</f>
        <v>1911.6948594238258</v>
      </c>
      <c r="V90" s="76">
        <f t="shared" si="11"/>
        <v>477.92371485595646</v>
      </c>
    </row>
    <row r="91" spans="7:22" s="19" customFormat="1" ht="18" customHeight="1" x14ac:dyDescent="0.3">
      <c r="J91" s="36" t="s">
        <v>252</v>
      </c>
      <c r="K91" s="37">
        <v>1.2900129001290001E-3</v>
      </c>
      <c r="M91" s="22" t="s">
        <v>145</v>
      </c>
      <c r="N91" s="61">
        <f>($C$5+$D$5+$E$5)*Table5[[#This Row],[Locality''s Allocation Percentage ]]</f>
        <v>5245.5913039882935</v>
      </c>
      <c r="O91" s="61">
        <f>$F$5*Table5[[#This Row],[Locality''s Allocation Percentage ]]</f>
        <v>0</v>
      </c>
      <c r="P91" s="61">
        <f t="shared" si="9"/>
        <v>0</v>
      </c>
      <c r="Q91" s="61">
        <f>($C$6+$D$6+$E$6)*Table5[[#This Row],[Locality''s Allocation Percentage ]]</f>
        <v>33207.452795616075</v>
      </c>
      <c r="R91" s="61">
        <f>$F$6*Table5[[#This Row],[Locality''s Allocation Percentage ]]</f>
        <v>12016.199281095798</v>
      </c>
      <c r="S91" s="61">
        <f t="shared" si="10"/>
        <v>3004.0498202739495</v>
      </c>
      <c r="T91" s="76">
        <f>($C$7+$D$7+$E$7)*Table5[[#This Row],[Locality''s Allocation Percentage ]]</f>
        <v>5512.8607347020907</v>
      </c>
      <c r="U91" s="76">
        <f>$F$7*Table5[[#This Row],[Locality''s Allocation Percentage ]]</f>
        <v>2021.3822693907666</v>
      </c>
      <c r="V91" s="76">
        <f t="shared" si="11"/>
        <v>505.34556734769166</v>
      </c>
    </row>
    <row r="92" spans="7:22" s="19" customFormat="1" ht="18" customHeight="1" x14ac:dyDescent="0.3">
      <c r="J92" s="36" t="s">
        <v>99</v>
      </c>
      <c r="K92" s="37">
        <v>1.10001100011E-3</v>
      </c>
      <c r="M92" s="22" t="s">
        <v>99</v>
      </c>
      <c r="N92" s="61">
        <f>($C$5+$D$5+$E$5)*Table5[[#This Row],[Locality''s Allocation Percentage ]]</f>
        <v>4472.9848328582348</v>
      </c>
      <c r="O92" s="61">
        <f>$F$5*Table5[[#This Row],[Locality''s Allocation Percentage ]]</f>
        <v>0</v>
      </c>
      <c r="P92" s="61">
        <f t="shared" si="9"/>
        <v>0</v>
      </c>
      <c r="Q92" s="61">
        <f>($C$6+$D$6+$E$6)*Table5[[#This Row],[Locality''s Allocation Percentage ]]</f>
        <v>28316.432616416809</v>
      </c>
      <c r="R92" s="61">
        <f>$F$6*Table5[[#This Row],[Locality''s Allocation Percentage ]]</f>
        <v>10246.371480004169</v>
      </c>
      <c r="S92" s="61">
        <f t="shared" si="10"/>
        <v>2561.5928700010422</v>
      </c>
      <c r="T92" s="76">
        <f>($C$7+$D$7+$E$7)*Table5[[#This Row],[Locality''s Allocation Percentage ]]</f>
        <v>4700.8889985831784</v>
      </c>
      <c r="U92" s="76">
        <f>$F$7*Table5[[#This Row],[Locality''s Allocation Percentage ]]</f>
        <v>1723.6592994804987</v>
      </c>
      <c r="V92" s="76">
        <f t="shared" si="11"/>
        <v>430.91482487012468</v>
      </c>
    </row>
    <row r="93" spans="7:22" s="19" customFormat="1" ht="18" customHeight="1" x14ac:dyDescent="0.3">
      <c r="J93" s="36" t="s">
        <v>253</v>
      </c>
      <c r="K93" s="37">
        <v>1.3300133001329999E-3</v>
      </c>
      <c r="M93" s="22" t="s">
        <v>111</v>
      </c>
      <c r="N93" s="61">
        <f>($C$5+$D$5+$E$5)*Table5[[#This Row],[Locality''s Allocation Percentage ]]</f>
        <v>5408.245297910411</v>
      </c>
      <c r="O93" s="61">
        <f>$F$5*Table5[[#This Row],[Locality''s Allocation Percentage ]]</f>
        <v>0</v>
      </c>
      <c r="P93" s="61">
        <f t="shared" si="9"/>
        <v>0</v>
      </c>
      <c r="Q93" s="61">
        <f>($C$6+$D$6+$E$6)*Table5[[#This Row],[Locality''s Allocation Percentage ]]</f>
        <v>34237.141254394868</v>
      </c>
      <c r="R93" s="61">
        <f>$F$6*Table5[[#This Row],[Locality''s Allocation Percentage ]]</f>
        <v>12388.794607641403</v>
      </c>
      <c r="S93" s="61">
        <f t="shared" si="10"/>
        <v>3097.1986519103507</v>
      </c>
      <c r="T93" s="76">
        <f>($C$7+$D$7+$E$7)*Table5[[#This Row],[Locality''s Allocation Percentage ]]</f>
        <v>5683.8021528323879</v>
      </c>
      <c r="U93" s="76">
        <f>$F$7*Table5[[#This Row],[Locality''s Allocation Percentage ]]</f>
        <v>2084.0607893718752</v>
      </c>
      <c r="V93" s="76">
        <f t="shared" si="11"/>
        <v>521.0151973429688</v>
      </c>
    </row>
    <row r="94" spans="7:22" s="19" customFormat="1" ht="18" customHeight="1" x14ac:dyDescent="0.3">
      <c r="J94" s="36" t="s">
        <v>254</v>
      </c>
      <c r="K94" s="37">
        <v>6.3800638006380099E-3</v>
      </c>
      <c r="M94" s="22" t="s">
        <v>47</v>
      </c>
      <c r="N94" s="61">
        <f>($C$5+$D$5+$E$5)*Table5[[#This Row],[Locality''s Allocation Percentage ]]</f>
        <v>25943.312030577803</v>
      </c>
      <c r="O94" s="61">
        <f>$F$5*Table5[[#This Row],[Locality''s Allocation Percentage ]]</f>
        <v>0</v>
      </c>
      <c r="P94" s="61">
        <f t="shared" si="9"/>
        <v>0</v>
      </c>
      <c r="Q94" s="61">
        <f>($C$6+$D$6+$E$6)*Table5[[#This Row],[Locality''s Allocation Percentage ]]</f>
        <v>164235.30917521773</v>
      </c>
      <c r="R94" s="61">
        <f>$F$6*Table5[[#This Row],[Locality''s Allocation Percentage ]]</f>
        <v>59428.954584024272</v>
      </c>
      <c r="S94" s="61">
        <f t="shared" si="10"/>
        <v>14857.238646006068</v>
      </c>
      <c r="T94" s="76">
        <f>($C$7+$D$7+$E$7)*Table5[[#This Row],[Locality''s Allocation Percentage ]]</f>
        <v>27265.156191782477</v>
      </c>
      <c r="U94" s="76">
        <f>$F$7*Table5[[#This Row],[Locality''s Allocation Percentage ]]</f>
        <v>9997.2239369869076</v>
      </c>
      <c r="V94" s="76">
        <f t="shared" si="11"/>
        <v>2499.3059842467269</v>
      </c>
    </row>
    <row r="95" spans="7:22" s="19" customFormat="1" ht="18" customHeight="1" x14ac:dyDescent="0.3">
      <c r="J95" s="36" t="s">
        <v>255</v>
      </c>
      <c r="K95" s="37">
        <v>4.1000410004099997E-3</v>
      </c>
      <c r="M95" s="22" t="s">
        <v>35</v>
      </c>
      <c r="N95" s="61">
        <f>($C$5+$D$5+$E$5)*Table5[[#This Row],[Locality''s Allocation Percentage ]]</f>
        <v>16672.034377017055</v>
      </c>
      <c r="O95" s="61">
        <f>$F$5*Table5[[#This Row],[Locality''s Allocation Percentage ]]</f>
        <v>0</v>
      </c>
      <c r="P95" s="61">
        <f t="shared" si="9"/>
        <v>0</v>
      </c>
      <c r="Q95" s="61">
        <f>($C$6+$D$6+$E$6)*Table5[[#This Row],[Locality''s Allocation Percentage ]]</f>
        <v>105543.06702482628</v>
      </c>
      <c r="R95" s="61">
        <f>$F$6*Table5[[#This Row],[Locality''s Allocation Percentage ]]</f>
        <v>38191.020970924626</v>
      </c>
      <c r="S95" s="61">
        <f t="shared" si="10"/>
        <v>9547.7552427311566</v>
      </c>
      <c r="T95" s="76">
        <f>($C$7+$D$7+$E$7)*Table5[[#This Row],[Locality''s Allocation Percentage ]]</f>
        <v>17521.495358355482</v>
      </c>
      <c r="U95" s="76">
        <f>$F$7*Table5[[#This Row],[Locality''s Allocation Percentage ]]</f>
        <v>6424.5482980636762</v>
      </c>
      <c r="V95" s="76">
        <f t="shared" si="11"/>
        <v>1606.137074515919</v>
      </c>
    </row>
    <row r="96" spans="7:22" s="19" customFormat="1" ht="18" customHeight="1" x14ac:dyDescent="0.3">
      <c r="J96" s="36" t="s">
        <v>256</v>
      </c>
      <c r="K96" s="37">
        <v>3.2900329003290002E-3</v>
      </c>
      <c r="M96" s="22" t="s">
        <v>97</v>
      </c>
      <c r="N96" s="61">
        <f>($C$5+$D$5+$E$5)*Table5[[#This Row],[Locality''s Allocation Percentage ]]</f>
        <v>13378.291000094176</v>
      </c>
      <c r="O96" s="61">
        <f>$F$5*Table5[[#This Row],[Locality''s Allocation Percentage ]]</f>
        <v>0</v>
      </c>
      <c r="P96" s="61">
        <f t="shared" si="9"/>
        <v>0</v>
      </c>
      <c r="Q96" s="61">
        <f>($C$6+$D$6+$E$6)*Table5[[#This Row],[Locality''s Allocation Percentage ]]</f>
        <v>84691.875734555724</v>
      </c>
      <c r="R96" s="61">
        <f>$F$6*Table5[[#This Row],[Locality''s Allocation Percentage ]]</f>
        <v>30645.965608376107</v>
      </c>
      <c r="S96" s="61">
        <f t="shared" si="10"/>
        <v>7661.4914020940269</v>
      </c>
      <c r="T96" s="76">
        <f>($C$7+$D$7+$E$7)*Table5[[#This Row],[Locality''s Allocation Percentage ]]</f>
        <v>14059.931641216961</v>
      </c>
      <c r="U96" s="76">
        <f>$F$7*Table5[[#This Row],[Locality''s Allocation Percentage ]]</f>
        <v>5155.3082684462188</v>
      </c>
      <c r="V96" s="76">
        <f t="shared" si="11"/>
        <v>1288.8270671115547</v>
      </c>
    </row>
    <row r="97" spans="10:22" s="19" customFormat="1" ht="18" customHeight="1" x14ac:dyDescent="0.3">
      <c r="J97" s="36" t="s">
        <v>118</v>
      </c>
      <c r="K97" s="37">
        <v>3.9500395003950004E-3</v>
      </c>
      <c r="M97" s="22" t="s">
        <v>118</v>
      </c>
      <c r="N97" s="61">
        <f>($C$5+$D$5+$E$5)*Table5[[#This Row],[Locality''s Allocation Percentage ]]</f>
        <v>16062.081899809118</v>
      </c>
      <c r="O97" s="61">
        <f>$F$5*Table5[[#This Row],[Locality''s Allocation Percentage ]]</f>
        <v>0</v>
      </c>
      <c r="P97" s="61">
        <f t="shared" si="9"/>
        <v>0</v>
      </c>
      <c r="Q97" s="61">
        <f>($C$6+$D$6+$E$6)*Table5[[#This Row],[Locality''s Allocation Percentage ]]</f>
        <v>101681.73530440583</v>
      </c>
      <c r="R97" s="61">
        <f>$F$6*Table5[[#This Row],[Locality''s Allocation Percentage ]]</f>
        <v>36793.788496378613</v>
      </c>
      <c r="S97" s="61">
        <f t="shared" si="10"/>
        <v>9198.4471240946532</v>
      </c>
      <c r="T97" s="76">
        <f>($C$7+$D$7+$E$7)*Table5[[#This Row],[Locality''s Allocation Percentage ]]</f>
        <v>16880.465040366867</v>
      </c>
      <c r="U97" s="76">
        <f>$F$7*Table5[[#This Row],[Locality''s Allocation Percentage ]]</f>
        <v>6189.5038481345182</v>
      </c>
      <c r="V97" s="76">
        <f t="shared" si="11"/>
        <v>1547.3759620336295</v>
      </c>
    </row>
    <row r="98" spans="10:22" s="19" customFormat="1" ht="18" customHeight="1" x14ac:dyDescent="0.3">
      <c r="J98" s="36" t="s">
        <v>257</v>
      </c>
      <c r="K98" s="37">
        <v>7.5000750007500096E-3</v>
      </c>
      <c r="M98" s="22" t="s">
        <v>79</v>
      </c>
      <c r="N98" s="61">
        <f>($C$5+$D$5+$E$5)*Table5[[#This Row],[Locality''s Allocation Percentage ]]</f>
        <v>30497.623860397092</v>
      </c>
      <c r="O98" s="61">
        <f>$F$5*Table5[[#This Row],[Locality''s Allocation Percentage ]]</f>
        <v>0</v>
      </c>
      <c r="P98" s="61">
        <f t="shared" si="9"/>
        <v>0</v>
      </c>
      <c r="Q98" s="61">
        <f>($C$6+$D$6+$E$6)*Table5[[#This Row],[Locality''s Allocation Percentage ]]</f>
        <v>193066.58602102395</v>
      </c>
      <c r="R98" s="61">
        <f>$F$6*Table5[[#This Row],[Locality''s Allocation Percentage ]]</f>
        <v>69861.623727301238</v>
      </c>
      <c r="S98" s="61">
        <f t="shared" si="10"/>
        <v>17465.405931825309</v>
      </c>
      <c r="T98" s="76">
        <f>($C$7+$D$7+$E$7)*Table5[[#This Row],[Locality''s Allocation Percentage ]]</f>
        <v>32051.5158994308</v>
      </c>
      <c r="U98" s="76">
        <f>$F$7*Table5[[#This Row],[Locality''s Allocation Percentage ]]</f>
        <v>11752.22249645796</v>
      </c>
      <c r="V98" s="76">
        <f t="shared" si="11"/>
        <v>2938.05562411449</v>
      </c>
    </row>
    <row r="99" spans="10:22" s="19" customFormat="1" ht="18" customHeight="1" x14ac:dyDescent="0.3">
      <c r="J99" s="36" t="s">
        <v>131</v>
      </c>
      <c r="K99" s="37">
        <v>1.860018600186E-3</v>
      </c>
      <c r="M99" s="22" t="s">
        <v>131</v>
      </c>
      <c r="N99" s="61">
        <f>($C$5+$D$5+$E$5)*Table5[[#This Row],[Locality''s Allocation Percentage ]]</f>
        <v>7563.4107173784696</v>
      </c>
      <c r="O99" s="61">
        <f>$F$5*Table5[[#This Row],[Locality''s Allocation Percentage ]]</f>
        <v>0</v>
      </c>
      <c r="P99" s="61">
        <f t="shared" si="9"/>
        <v>0</v>
      </c>
      <c r="Q99" s="61">
        <f>($C$6+$D$6+$E$6)*Table5[[#This Row],[Locality''s Allocation Percentage ]]</f>
        <v>47880.513333213879</v>
      </c>
      <c r="R99" s="61">
        <f>$F$6*Table5[[#This Row],[Locality''s Allocation Percentage ]]</f>
        <v>17325.682684370684</v>
      </c>
      <c r="S99" s="61">
        <f t="shared" si="10"/>
        <v>4331.420671092671</v>
      </c>
      <c r="T99" s="76">
        <f>($C$7+$D$7+$E$7)*Table5[[#This Row],[Locality''s Allocation Percentage ]]</f>
        <v>7948.7759430588285</v>
      </c>
      <c r="U99" s="76">
        <f>$F$7*Table5[[#This Row],[Locality''s Allocation Percentage ]]</f>
        <v>2914.5511791215704</v>
      </c>
      <c r="V99" s="76">
        <f t="shared" si="11"/>
        <v>728.6377947803926</v>
      </c>
    </row>
    <row r="100" spans="10:22" s="19" customFormat="1" ht="18" customHeight="1" x14ac:dyDescent="0.3">
      <c r="J100" s="36" t="s">
        <v>149</v>
      </c>
      <c r="K100" s="37">
        <v>1.9370193701936999E-2</v>
      </c>
      <c r="M100" s="22" t="s">
        <v>149</v>
      </c>
      <c r="N100" s="61">
        <f>($C$5+$D$5+$E$5)*Table5[[#This Row],[Locality''s Allocation Percentage ]]</f>
        <v>78765.19655678545</v>
      </c>
      <c r="O100" s="61">
        <f>$F$5*Table5[[#This Row],[Locality''s Allocation Percentage ]]</f>
        <v>0</v>
      </c>
      <c r="P100" s="61">
        <f t="shared" si="9"/>
        <v>0</v>
      </c>
      <c r="Q100" s="61">
        <f>($C$6+$D$6+$E$6)*Table5[[#This Row],[Locality''s Allocation Percentage ]]</f>
        <v>498626.63616363046</v>
      </c>
      <c r="R100" s="61">
        <f>$F$6*Table5[[#This Row],[Locality''s Allocation Percentage ]]</f>
        <v>180429.28687970975</v>
      </c>
      <c r="S100" s="61">
        <f t="shared" si="10"/>
        <v>45107.321719927437</v>
      </c>
      <c r="T100" s="76">
        <f>($C$7+$D$7+$E$7)*Table5[[#This Row],[Locality''s Allocation Percentage ]]</f>
        <v>82778.381729596498</v>
      </c>
      <c r="U100" s="76">
        <f>$F$7*Table5[[#This Row],[Locality''s Allocation Percentage ]]</f>
        <v>30352.073300852051</v>
      </c>
      <c r="V100" s="76">
        <f t="shared" si="11"/>
        <v>7588.0183252130128</v>
      </c>
    </row>
    <row r="101" spans="10:22" s="19" customFormat="1" ht="18" customHeight="1" x14ac:dyDescent="0.3">
      <c r="J101" s="36" t="s">
        <v>9</v>
      </c>
      <c r="K101" s="37">
        <v>2.6200262002619998E-3</v>
      </c>
      <c r="M101" s="22" t="s">
        <v>123</v>
      </c>
      <c r="N101" s="61">
        <f>($C$5+$D$5+$E$5)*Table5[[#This Row],[Locality''s Allocation Percentage ]]</f>
        <v>10653.836601898704</v>
      </c>
      <c r="O101" s="61">
        <f>$F$5*Table5[[#This Row],[Locality''s Allocation Percentage ]]</f>
        <v>0</v>
      </c>
      <c r="P101" s="61">
        <f t="shared" si="9"/>
        <v>0</v>
      </c>
      <c r="Q101" s="61">
        <f>($C$6+$D$6+$E$6)*Table5[[#This Row],[Locality''s Allocation Percentage ]]</f>
        <v>67444.594050010943</v>
      </c>
      <c r="R101" s="61">
        <f>$F$6*Table5[[#This Row],[Locality''s Allocation Percentage ]]</f>
        <v>24404.993888737201</v>
      </c>
      <c r="S101" s="61">
        <f t="shared" si="10"/>
        <v>6101.2484721843002</v>
      </c>
      <c r="T101" s="76">
        <f>($C$7+$D$7+$E$7)*Table5[[#This Row],[Locality''s Allocation Percentage ]]</f>
        <v>11196.662887534478</v>
      </c>
      <c r="U101" s="76">
        <f>$F$7*Table5[[#This Row],[Locality''s Allocation Percentage ]]</f>
        <v>4105.4430587626421</v>
      </c>
      <c r="V101" s="76">
        <f t="shared" si="11"/>
        <v>1026.3607646906605</v>
      </c>
    </row>
    <row r="102" spans="10:22" s="19" customFormat="1" ht="18" customHeight="1" x14ac:dyDescent="0.3">
      <c r="J102" s="36" t="s">
        <v>258</v>
      </c>
      <c r="K102" s="37">
        <v>1.9000190001899999E-3</v>
      </c>
      <c r="M102" s="22" t="s">
        <v>112</v>
      </c>
      <c r="N102" s="61">
        <f>($C$5+$D$5+$E$5)*Table5[[#This Row],[Locality''s Allocation Percentage ]]</f>
        <v>7726.0647113005871</v>
      </c>
      <c r="O102" s="61">
        <f>$F$5*Table5[[#This Row],[Locality''s Allocation Percentage ]]</f>
        <v>0</v>
      </c>
      <c r="P102" s="61">
        <f t="shared" si="9"/>
        <v>0</v>
      </c>
      <c r="Q102" s="61">
        <f>($C$6+$D$6+$E$6)*Table5[[#This Row],[Locality''s Allocation Percentage ]]</f>
        <v>48910.201791992666</v>
      </c>
      <c r="R102" s="61">
        <f>$F$6*Table5[[#This Row],[Locality''s Allocation Percentage ]]</f>
        <v>17698.278010916289</v>
      </c>
      <c r="S102" s="61">
        <f t="shared" si="10"/>
        <v>4424.5695027290722</v>
      </c>
      <c r="T102" s="76">
        <f>($C$7+$D$7+$E$7)*Table5[[#This Row],[Locality''s Allocation Percentage ]]</f>
        <v>8119.7173611891249</v>
      </c>
      <c r="U102" s="76">
        <f>$F$7*Table5[[#This Row],[Locality''s Allocation Percentage ]]</f>
        <v>2977.2296991026792</v>
      </c>
      <c r="V102" s="76">
        <f t="shared" si="11"/>
        <v>744.3074247756698</v>
      </c>
    </row>
    <row r="103" spans="10:22" s="19" customFormat="1" ht="18" customHeight="1" x14ac:dyDescent="0.3">
      <c r="J103" s="36" t="s">
        <v>259</v>
      </c>
      <c r="K103" s="37">
        <v>3.510035100351E-3</v>
      </c>
      <c r="M103" s="22" t="s">
        <v>119</v>
      </c>
      <c r="N103" s="61">
        <f>($C$5+$D$5+$E$5)*Table5[[#This Row],[Locality''s Allocation Percentage ]]</f>
        <v>14272.887966665821</v>
      </c>
      <c r="O103" s="61">
        <f>$F$5*Table5[[#This Row],[Locality''s Allocation Percentage ]]</f>
        <v>0</v>
      </c>
      <c r="P103" s="61">
        <f t="shared" si="9"/>
        <v>0</v>
      </c>
      <c r="Q103" s="61">
        <f>($C$6+$D$6+$E$6)*Table5[[#This Row],[Locality''s Allocation Percentage ]]</f>
        <v>90355.162257839082</v>
      </c>
      <c r="R103" s="61">
        <f>$F$6*Table5[[#This Row],[Locality''s Allocation Percentage ]]</f>
        <v>32695.239904376936</v>
      </c>
      <c r="S103" s="61">
        <f t="shared" si="10"/>
        <v>8173.8099760942341</v>
      </c>
      <c r="T103" s="76">
        <f>($C$7+$D$7+$E$7)*Table5[[#This Row],[Locality''s Allocation Percentage ]]</f>
        <v>15000.109440933595</v>
      </c>
      <c r="U103" s="76">
        <f>$F$7*Table5[[#This Row],[Locality''s Allocation Percentage ]]</f>
        <v>5500.040128342318</v>
      </c>
      <c r="V103" s="76">
        <f t="shared" si="11"/>
        <v>1375.0100320855795</v>
      </c>
    </row>
    <row r="104" spans="10:22" s="19" customFormat="1" ht="18" customHeight="1" x14ac:dyDescent="0.3">
      <c r="J104" s="36" t="s">
        <v>12</v>
      </c>
      <c r="K104" s="37">
        <v>3.5560355603555999E-2</v>
      </c>
      <c r="M104" s="22" t="s">
        <v>70</v>
      </c>
      <c r="N104" s="61">
        <f>($C$5+$D$5+$E$5)*Table5[[#This Row],[Locality''s Allocation Percentage ]]</f>
        <v>144599.40059676257</v>
      </c>
      <c r="O104" s="61">
        <f>$F$5*Table5[[#This Row],[Locality''s Allocation Percentage ]]</f>
        <v>0</v>
      </c>
      <c r="P104" s="61">
        <f t="shared" si="9"/>
        <v>0</v>
      </c>
      <c r="Q104" s="61">
        <f>($C$6+$D$6+$E$6)*Table5[[#This Row],[Locality''s Allocation Percentage ]]</f>
        <v>915393.03985434701</v>
      </c>
      <c r="R104" s="61">
        <f>$F$6*Table5[[#This Row],[Locality''s Allocation Percentage ]]</f>
        <v>331237.24529904383</v>
      </c>
      <c r="S104" s="61">
        <f t="shared" si="10"/>
        <v>82809.311324760958</v>
      </c>
      <c r="T104" s="76">
        <f>($C$7+$D$7+$E$7)*Table5[[#This Row],[Locality''s Allocation Percentage ]]</f>
        <v>151966.92071783438</v>
      </c>
      <c r="U104" s="76">
        <f>$F$7*Table5[[#This Row],[Locality''s Allocation Percentage ]]</f>
        <v>55721.204263205931</v>
      </c>
      <c r="V104" s="76">
        <f t="shared" si="11"/>
        <v>13930.301065801483</v>
      </c>
    </row>
    <row r="105" spans="10:22" s="19" customFormat="1" ht="18" customHeight="1" x14ac:dyDescent="0.3">
      <c r="J105" s="36" t="s">
        <v>260</v>
      </c>
      <c r="K105" s="37">
        <v>1.0610106101060999E-2</v>
      </c>
      <c r="M105" s="22" t="s">
        <v>92</v>
      </c>
      <c r="N105" s="61">
        <f>($C$5+$D$5+$E$5)*Table5[[#This Row],[Locality''s Allocation Percentage ]]</f>
        <v>43143.971887841697</v>
      </c>
      <c r="O105" s="61">
        <f>$F$5*Table5[[#This Row],[Locality''s Allocation Percentage ]]</f>
        <v>0</v>
      </c>
      <c r="P105" s="61">
        <f t="shared" si="9"/>
        <v>0</v>
      </c>
      <c r="Q105" s="61">
        <f>($C$6+$D$6+$E$6)*Table5[[#This Row],[Locality''s Allocation Percentage ]]</f>
        <v>273124.86369107483</v>
      </c>
      <c r="R105" s="61">
        <f>$F$6*Table5[[#This Row],[Locality''s Allocation Percentage ]]</f>
        <v>98830.910366222015</v>
      </c>
      <c r="S105" s="61">
        <f t="shared" si="10"/>
        <v>24707.727591555504</v>
      </c>
      <c r="T105" s="76">
        <f>($C$7+$D$7+$E$7)*Table5[[#This Row],[Locality''s Allocation Percentage ]]</f>
        <v>45342.211159061379</v>
      </c>
      <c r="U105" s="76">
        <f>$F$7*Table5[[#This Row],[Locality''s Allocation Percentage ]]</f>
        <v>16625.477424989171</v>
      </c>
      <c r="V105" s="76">
        <f t="shared" si="11"/>
        <v>4156.3693562472927</v>
      </c>
    </row>
    <row r="106" spans="10:22" s="19" customFormat="1" ht="18" customHeight="1" x14ac:dyDescent="0.3">
      <c r="J106" s="36" t="s">
        <v>93</v>
      </c>
      <c r="K106" s="37">
        <v>2.4700247002470001E-3</v>
      </c>
      <c r="M106" s="22" t="s">
        <v>93</v>
      </c>
      <c r="N106" s="61">
        <f>($C$5+$D$5+$E$5)*Table5[[#This Row],[Locality''s Allocation Percentage ]]</f>
        <v>10043.884124690763</v>
      </c>
      <c r="O106" s="61">
        <f>$F$5*Table5[[#This Row],[Locality''s Allocation Percentage ]]</f>
        <v>0</v>
      </c>
      <c r="P106" s="61">
        <f t="shared" si="9"/>
        <v>0</v>
      </c>
      <c r="Q106" s="61">
        <f>($C$6+$D$6+$E$6)*Table5[[#This Row],[Locality''s Allocation Percentage ]]</f>
        <v>63583.26232959047</v>
      </c>
      <c r="R106" s="61">
        <f>$F$6*Table5[[#This Row],[Locality''s Allocation Percentage ]]</f>
        <v>23007.76141419118</v>
      </c>
      <c r="S106" s="61">
        <f t="shared" si="10"/>
        <v>5751.940353547795</v>
      </c>
      <c r="T106" s="76">
        <f>($C$7+$D$7+$E$7)*Table5[[#This Row],[Locality''s Allocation Percentage ]]</f>
        <v>10555.632569545864</v>
      </c>
      <c r="U106" s="76">
        <f>$F$7*Table5[[#This Row],[Locality''s Allocation Percentage ]]</f>
        <v>3870.3986088334832</v>
      </c>
      <c r="V106" s="76">
        <f t="shared" si="11"/>
        <v>967.5996522083708</v>
      </c>
    </row>
    <row r="107" spans="10:22" s="19" customFormat="1" ht="18" customHeight="1" x14ac:dyDescent="0.3">
      <c r="J107" s="36" t="s">
        <v>261</v>
      </c>
      <c r="K107" s="37">
        <v>9.1000910009099998E-4</v>
      </c>
      <c r="M107" s="22" t="s">
        <v>48</v>
      </c>
      <c r="N107" s="61">
        <f>($C$5+$D$5+$E$5)*Table5[[#This Row],[Locality''s Allocation Percentage ]]</f>
        <v>3700.3783617281761</v>
      </c>
      <c r="O107" s="61">
        <f>$F$5*Table5[[#This Row],[Locality''s Allocation Percentage ]]</f>
        <v>0</v>
      </c>
      <c r="P107" s="61">
        <f t="shared" si="9"/>
        <v>0</v>
      </c>
      <c r="Q107" s="61">
        <f>($C$6+$D$6+$E$6)*Table5[[#This Row],[Locality''s Allocation Percentage ]]</f>
        <v>23425.412437217539</v>
      </c>
      <c r="R107" s="61">
        <f>$F$6*Table5[[#This Row],[Locality''s Allocation Percentage ]]</f>
        <v>8476.5436789125397</v>
      </c>
      <c r="S107" s="61">
        <f t="shared" si="10"/>
        <v>2119.1359197281349</v>
      </c>
      <c r="T107" s="76">
        <f>($C$7+$D$7+$E$7)*Table5[[#This Row],[Locality''s Allocation Percentage ]]</f>
        <v>3888.9172624642651</v>
      </c>
      <c r="U107" s="76">
        <f>$F$7*Table5[[#This Row],[Locality''s Allocation Percentage ]]</f>
        <v>1425.9363295702306</v>
      </c>
      <c r="V107" s="76">
        <f t="shared" si="11"/>
        <v>356.48408239255764</v>
      </c>
    </row>
    <row r="108" spans="10:22" s="19" customFormat="1" ht="18" customHeight="1" x14ac:dyDescent="0.3">
      <c r="J108" s="36" t="s">
        <v>262</v>
      </c>
      <c r="K108" s="37">
        <v>8.4000840008400005E-4</v>
      </c>
      <c r="M108" s="22" t="s">
        <v>146</v>
      </c>
      <c r="N108" s="61">
        <f>($C$5+$D$5+$E$5)*Table5[[#This Row],[Locality''s Allocation Percentage ]]</f>
        <v>3415.7338723644702</v>
      </c>
      <c r="O108" s="61">
        <f>$F$5*Table5[[#This Row],[Locality''s Allocation Percentage ]]</f>
        <v>0</v>
      </c>
      <c r="P108" s="61">
        <f t="shared" si="9"/>
        <v>0</v>
      </c>
      <c r="Q108" s="61">
        <f>($C$6+$D$6+$E$6)*Table5[[#This Row],[Locality''s Allocation Percentage ]]</f>
        <v>21623.457634354654</v>
      </c>
      <c r="R108" s="61">
        <f>$F$6*Table5[[#This Row],[Locality''s Allocation Percentage ]]</f>
        <v>7824.5018574577289</v>
      </c>
      <c r="S108" s="61">
        <f t="shared" si="10"/>
        <v>1956.1254643644322</v>
      </c>
      <c r="T108" s="76">
        <f>($C$7+$D$7+$E$7)*Table5[[#This Row],[Locality''s Allocation Percentage ]]</f>
        <v>3589.7697807362451</v>
      </c>
      <c r="U108" s="76">
        <f>$F$7*Table5[[#This Row],[Locality''s Allocation Percentage ]]</f>
        <v>1316.2489196032898</v>
      </c>
      <c r="V108" s="76">
        <f t="shared" si="11"/>
        <v>329.06222990082244</v>
      </c>
    </row>
    <row r="109" spans="10:22" s="19" customFormat="1" ht="18" customHeight="1" x14ac:dyDescent="0.3">
      <c r="J109" s="36" t="s">
        <v>128</v>
      </c>
      <c r="K109" s="37">
        <v>4.2250422504224998E-2</v>
      </c>
      <c r="M109" s="22" t="s">
        <v>128</v>
      </c>
      <c r="N109" s="61">
        <f>($C$5+$D$5+$E$5)*Table5[[#This Row],[Locality''s Allocation Percentage ]]</f>
        <v>171803.28108023675</v>
      </c>
      <c r="O109" s="61">
        <f>$F$5*Table5[[#This Row],[Locality''s Allocation Percentage ]]</f>
        <v>0</v>
      </c>
      <c r="P109" s="61">
        <f t="shared" si="9"/>
        <v>0</v>
      </c>
      <c r="Q109" s="61">
        <f>($C$6+$D$6+$E$6)*Table5[[#This Row],[Locality''s Allocation Percentage ]]</f>
        <v>1087608.4345851</v>
      </c>
      <c r="R109" s="61">
        <f>$F$6*Table5[[#This Row],[Locality''s Allocation Percentage ]]</f>
        <v>393553.81366379646</v>
      </c>
      <c r="S109" s="61">
        <f t="shared" si="10"/>
        <v>98388.453415949116</v>
      </c>
      <c r="T109" s="76">
        <f>($C$7+$D$7+$E$7)*Table5[[#This Row],[Locality''s Allocation Percentage ]]</f>
        <v>180556.87290012659</v>
      </c>
      <c r="U109" s="76">
        <f>$F$7*Table5[[#This Row],[Locality''s Allocation Percentage ]]</f>
        <v>66204.186730046422</v>
      </c>
      <c r="V109" s="76">
        <f t="shared" si="11"/>
        <v>16551.046682511605</v>
      </c>
    </row>
    <row r="110" spans="10:22" s="19" customFormat="1" ht="18" customHeight="1" x14ac:dyDescent="0.3">
      <c r="J110" s="36" t="s">
        <v>263</v>
      </c>
      <c r="K110" s="37">
        <v>1.4980149801498E-2</v>
      </c>
      <c r="M110" s="22" t="s">
        <v>5</v>
      </c>
      <c r="N110" s="61">
        <f>($C$5+$D$5+$E$5)*Table5[[#This Row],[Locality''s Allocation Percentage ]]</f>
        <v>60913.920723833049</v>
      </c>
      <c r="O110" s="61">
        <f>$F$5*Table5[[#This Row],[Locality''s Allocation Percentage ]]</f>
        <v>0</v>
      </c>
      <c r="P110" s="61">
        <f t="shared" si="9"/>
        <v>0</v>
      </c>
      <c r="Q110" s="61">
        <f>($C$6+$D$6+$E$6)*Table5[[#This Row],[Locality''s Allocation Percentage ]]</f>
        <v>385618.32781265798</v>
      </c>
      <c r="R110" s="61">
        <f>$F$6*Table5[[#This Row],[Locality''s Allocation Percentage ]]</f>
        <v>139536.94979132951</v>
      </c>
      <c r="S110" s="61">
        <f t="shared" si="10"/>
        <v>34884.237447832376</v>
      </c>
      <c r="T110" s="76">
        <f>($C$7+$D$7+$E$7)*Table5[[#This Row],[Locality''s Allocation Percentage ]]</f>
        <v>64017.561089796371</v>
      </c>
      <c r="U110" s="76">
        <f>$F$7*Table5[[#This Row],[Locality''s Allocation Percentage ]]</f>
        <v>23473.105732925334</v>
      </c>
      <c r="V110" s="76">
        <f t="shared" si="11"/>
        <v>5868.2764332313336</v>
      </c>
    </row>
    <row r="111" spans="10:22" s="19" customFormat="1" ht="18" customHeight="1" x14ac:dyDescent="0.3">
      <c r="J111" s="36" t="s">
        <v>5</v>
      </c>
      <c r="K111" s="37">
        <v>1.8590185901858999E-2</v>
      </c>
      <c r="M111" s="22" t="s">
        <v>73</v>
      </c>
      <c r="N111" s="61">
        <f>($C$5+$D$5+$E$5)*Table5[[#This Row],[Locality''s Allocation Percentage ]]</f>
        <v>75593.443675304166</v>
      </c>
      <c r="O111" s="61">
        <f>$F$5*Table5[[#This Row],[Locality''s Allocation Percentage ]]</f>
        <v>0</v>
      </c>
      <c r="P111" s="61">
        <f t="shared" si="9"/>
        <v>0</v>
      </c>
      <c r="Q111" s="61">
        <f>($C$6+$D$6+$E$6)*Table5[[#This Row],[Locality''s Allocation Percentage ]]</f>
        <v>478547.71121744404</v>
      </c>
      <c r="R111" s="61">
        <f>$F$6*Table5[[#This Row],[Locality''s Allocation Percentage ]]</f>
        <v>173163.67801207045</v>
      </c>
      <c r="S111" s="61">
        <f t="shared" si="10"/>
        <v>43290.919503017612</v>
      </c>
      <c r="T111" s="76">
        <f>($C$7+$D$7+$E$7)*Table5[[#This Row],[Locality''s Allocation Percentage ]]</f>
        <v>79445.024076055706</v>
      </c>
      <c r="U111" s="76">
        <f>$F$7*Table5[[#This Row],[Locality''s Allocation Percentage ]]</f>
        <v>29129.842161220426</v>
      </c>
      <c r="V111" s="76">
        <f t="shared" si="11"/>
        <v>7282.4605403051064</v>
      </c>
    </row>
    <row r="112" spans="10:22" s="19" customFormat="1" ht="18" customHeight="1" x14ac:dyDescent="0.3">
      <c r="J112" s="36" t="s">
        <v>264</v>
      </c>
      <c r="K112" s="37">
        <v>2.3500235002349998E-3</v>
      </c>
      <c r="M112" s="22" t="s">
        <v>58</v>
      </c>
      <c r="N112" s="61">
        <f>($C$5+$D$5+$E$5)*Table5[[#This Row],[Locality''s Allocation Percentage ]]</f>
        <v>9555.9221429244099</v>
      </c>
      <c r="O112" s="61">
        <f>$F$5*Table5[[#This Row],[Locality''s Allocation Percentage ]]</f>
        <v>0</v>
      </c>
      <c r="P112" s="61">
        <f t="shared" si="9"/>
        <v>0</v>
      </c>
      <c r="Q112" s="61">
        <f>($C$6+$D$6+$E$6)*Table5[[#This Row],[Locality''s Allocation Percentage ]]</f>
        <v>60494.196953254082</v>
      </c>
      <c r="R112" s="61">
        <f>$F$6*Table5[[#This Row],[Locality''s Allocation Percentage ]]</f>
        <v>21889.975434554359</v>
      </c>
      <c r="S112" s="61">
        <f t="shared" si="10"/>
        <v>5472.4938586385897</v>
      </c>
      <c r="T112" s="76">
        <f>($C$7+$D$7+$E$7)*Table5[[#This Row],[Locality''s Allocation Percentage ]]</f>
        <v>10042.808315154971</v>
      </c>
      <c r="U112" s="76">
        <f>$F$7*Table5[[#This Row],[Locality''s Allocation Percentage ]]</f>
        <v>3682.3630488901558</v>
      </c>
      <c r="V112" s="76">
        <f t="shared" si="11"/>
        <v>920.59076222253896</v>
      </c>
    </row>
    <row r="113" spans="10:22" s="19" customFormat="1" ht="18" customHeight="1" x14ac:dyDescent="0.3">
      <c r="J113" s="36" t="s">
        <v>19</v>
      </c>
      <c r="K113" s="37">
        <v>6.1400614006140103E-3</v>
      </c>
      <c r="M113" s="22" t="s">
        <v>27</v>
      </c>
      <c r="N113" s="61">
        <f>($C$5+$D$5+$E$5)*Table5[[#This Row],[Locality''s Allocation Percentage ]]</f>
        <v>24967.388067045096</v>
      </c>
      <c r="O113" s="61">
        <f>$F$5*Table5[[#This Row],[Locality''s Allocation Percentage ]]</f>
        <v>0</v>
      </c>
      <c r="P113" s="61">
        <f t="shared" si="9"/>
        <v>0</v>
      </c>
      <c r="Q113" s="61">
        <f>($C$6+$D$6+$E$6)*Table5[[#This Row],[Locality''s Allocation Percentage ]]</f>
        <v>158057.178422545</v>
      </c>
      <c r="R113" s="61">
        <f>$F$6*Table5[[#This Row],[Locality''s Allocation Percentage ]]</f>
        <v>57193.382624750637</v>
      </c>
      <c r="S113" s="61">
        <f t="shared" si="10"/>
        <v>14298.345656187659</v>
      </c>
      <c r="T113" s="76">
        <f>($C$7+$D$7+$E$7)*Table5[[#This Row],[Locality''s Allocation Percentage ]]</f>
        <v>26239.507683000691</v>
      </c>
      <c r="U113" s="76">
        <f>$F$7*Table5[[#This Row],[Locality''s Allocation Percentage ]]</f>
        <v>9621.1528171002537</v>
      </c>
      <c r="V113" s="76">
        <f t="shared" si="11"/>
        <v>2405.2882042750634</v>
      </c>
    </row>
    <row r="114" spans="10:22" s="19" customFormat="1" ht="18" customHeight="1" x14ac:dyDescent="0.3">
      <c r="J114" s="36" t="s">
        <v>265</v>
      </c>
      <c r="K114" s="37">
        <v>1.0640106401064E-2</v>
      </c>
      <c r="M114" s="22" t="s">
        <v>76</v>
      </c>
      <c r="N114" s="61">
        <f>($C$5+$D$5+$E$5)*Table5[[#This Row],[Locality''s Allocation Percentage ]]</f>
        <v>43265.962383283288</v>
      </c>
      <c r="O114" s="61">
        <f>$F$5*Table5[[#This Row],[Locality''s Allocation Percentage ]]</f>
        <v>0</v>
      </c>
      <c r="P114" s="61">
        <f t="shared" si="9"/>
        <v>0</v>
      </c>
      <c r="Q114" s="61">
        <f>($C$6+$D$6+$E$6)*Table5[[#This Row],[Locality''s Allocation Percentage ]]</f>
        <v>273897.13003515895</v>
      </c>
      <c r="R114" s="61">
        <f>$F$6*Table5[[#This Row],[Locality''s Allocation Percentage ]]</f>
        <v>99110.356861131222</v>
      </c>
      <c r="S114" s="61">
        <f t="shared" si="10"/>
        <v>24777.589215282806</v>
      </c>
      <c r="T114" s="76">
        <f>($C$7+$D$7+$E$7)*Table5[[#This Row],[Locality''s Allocation Percentage ]]</f>
        <v>45470.417222659104</v>
      </c>
      <c r="U114" s="76">
        <f>$F$7*Table5[[#This Row],[Locality''s Allocation Percentage ]]</f>
        <v>16672.486314975002</v>
      </c>
      <c r="V114" s="76">
        <f t="shared" si="11"/>
        <v>4168.1215787437504</v>
      </c>
    </row>
    <row r="115" spans="10:22" s="19" customFormat="1" ht="18" customHeight="1" x14ac:dyDescent="0.3">
      <c r="J115" s="36" t="s">
        <v>74</v>
      </c>
      <c r="K115" s="37">
        <v>7.8600786007860107E-3</v>
      </c>
      <c r="M115" s="22" t="s">
        <v>74</v>
      </c>
      <c r="N115" s="61">
        <f>($C$5+$D$5+$E$5)*Table5[[#This Row],[Locality''s Allocation Percentage ]]</f>
        <v>31961.509805696158</v>
      </c>
      <c r="O115" s="61">
        <f>$F$5*Table5[[#This Row],[Locality''s Allocation Percentage ]]</f>
        <v>0</v>
      </c>
      <c r="P115" s="61">
        <f t="shared" si="9"/>
        <v>0</v>
      </c>
      <c r="Q115" s="61">
        <f>($C$6+$D$6+$E$6)*Table5[[#This Row],[Locality''s Allocation Percentage ]]</f>
        <v>202333.7821500331</v>
      </c>
      <c r="R115" s="61">
        <f>$F$6*Table5[[#This Row],[Locality''s Allocation Percentage ]]</f>
        <v>73214.981666211708</v>
      </c>
      <c r="S115" s="61">
        <f t="shared" si="10"/>
        <v>18303.745416552927</v>
      </c>
      <c r="T115" s="76">
        <f>($C$7+$D$7+$E$7)*Table5[[#This Row],[Locality''s Allocation Percentage ]]</f>
        <v>33589.988662603479</v>
      </c>
      <c r="U115" s="76">
        <f>$F$7*Table5[[#This Row],[Locality''s Allocation Percentage ]]</f>
        <v>12316.329176287943</v>
      </c>
      <c r="V115" s="76">
        <f t="shared" si="11"/>
        <v>3079.0822940719859</v>
      </c>
    </row>
    <row r="116" spans="10:22" s="19" customFormat="1" ht="18" customHeight="1" x14ac:dyDescent="0.3">
      <c r="J116" s="36" t="s">
        <v>266</v>
      </c>
      <c r="K116" s="37">
        <v>4.2100421004210003E-3</v>
      </c>
      <c r="M116" s="22" t="s">
        <v>100</v>
      </c>
      <c r="N116" s="61">
        <f>($C$5+$D$5+$E$5)*Table5[[#This Row],[Locality''s Allocation Percentage ]]</f>
        <v>17119.332860302882</v>
      </c>
      <c r="O116" s="61">
        <f>$F$5*Table5[[#This Row],[Locality''s Allocation Percentage ]]</f>
        <v>0</v>
      </c>
      <c r="P116" s="61">
        <f t="shared" si="9"/>
        <v>0</v>
      </c>
      <c r="Q116" s="61">
        <f>($C$6+$D$6+$E$6)*Table5[[#This Row],[Locality''s Allocation Percentage ]]</f>
        <v>108374.71028646798</v>
      </c>
      <c r="R116" s="61">
        <f>$F$6*Table5[[#This Row],[Locality''s Allocation Percentage ]]</f>
        <v>39215.65811892505</v>
      </c>
      <c r="S116" s="61">
        <f t="shared" si="10"/>
        <v>9803.9145297312625</v>
      </c>
      <c r="T116" s="76">
        <f>($C$7+$D$7+$E$7)*Table5[[#This Row],[Locality''s Allocation Percentage ]]</f>
        <v>17991.584258213799</v>
      </c>
      <c r="U116" s="76">
        <f>$F$7*Table5[[#This Row],[Locality''s Allocation Percentage ]]</f>
        <v>6596.9142280117267</v>
      </c>
      <c r="V116" s="76">
        <f t="shared" si="11"/>
        <v>1649.2285570029317</v>
      </c>
    </row>
    <row r="117" spans="10:22" s="19" customFormat="1" ht="18" customHeight="1" x14ac:dyDescent="0.3">
      <c r="J117" s="36" t="s">
        <v>267</v>
      </c>
      <c r="K117" s="37">
        <v>6.6000660006600102E-3</v>
      </c>
      <c r="M117" s="22" t="s">
        <v>36</v>
      </c>
      <c r="N117" s="61">
        <f>($C$5+$D$5+$E$5)*Table5[[#This Row],[Locality''s Allocation Percentage ]]</f>
        <v>26837.90899714945</v>
      </c>
      <c r="O117" s="61">
        <f>$F$5*Table5[[#This Row],[Locality''s Allocation Percentage ]]</f>
        <v>0</v>
      </c>
      <c r="P117" s="61">
        <f t="shared" si="9"/>
        <v>0</v>
      </c>
      <c r="Q117" s="61">
        <f>($C$6+$D$6+$E$6)*Table5[[#This Row],[Locality''s Allocation Percentage ]]</f>
        <v>169898.5956985011</v>
      </c>
      <c r="R117" s="61">
        <f>$F$6*Table5[[#This Row],[Locality''s Allocation Percentage ]]</f>
        <v>61478.228880025104</v>
      </c>
      <c r="S117" s="61">
        <f t="shared" si="10"/>
        <v>15369.557220006276</v>
      </c>
      <c r="T117" s="76">
        <f>($C$7+$D$7+$E$7)*Table5[[#This Row],[Locality''s Allocation Percentage ]]</f>
        <v>28205.333991499112</v>
      </c>
      <c r="U117" s="76">
        <f>$F$7*Table5[[#This Row],[Locality''s Allocation Percentage ]]</f>
        <v>10341.955796883007</v>
      </c>
      <c r="V117" s="76">
        <f t="shared" si="11"/>
        <v>2585.4889492207517</v>
      </c>
    </row>
    <row r="118" spans="10:22" s="19" customFormat="1" ht="18" customHeight="1" x14ac:dyDescent="0.3">
      <c r="J118" s="36" t="s">
        <v>15</v>
      </c>
      <c r="K118" s="37">
        <v>5.9200592005920101E-3</v>
      </c>
      <c r="M118" s="22" t="s">
        <v>87</v>
      </c>
      <c r="N118" s="61">
        <f>($C$5+$D$5+$E$5)*Table5[[#This Row],[Locality''s Allocation Percentage ]]</f>
        <v>24072.791100473449</v>
      </c>
      <c r="O118" s="61">
        <f>$F$5*Table5[[#This Row],[Locality''s Allocation Percentage ]]</f>
        <v>0</v>
      </c>
      <c r="P118" s="61">
        <f t="shared" si="9"/>
        <v>0</v>
      </c>
      <c r="Q118" s="61">
        <f>($C$6+$D$6+$E$6)*Table5[[#This Row],[Locality''s Allocation Percentage ]]</f>
        <v>152393.89189926162</v>
      </c>
      <c r="R118" s="61">
        <f>$F$6*Table5[[#This Row],[Locality''s Allocation Percentage ]]</f>
        <v>55144.108328749804</v>
      </c>
      <c r="S118" s="61">
        <f t="shared" si="10"/>
        <v>13786.027082187451</v>
      </c>
      <c r="T118" s="76">
        <f>($C$7+$D$7+$E$7)*Table5[[#This Row],[Locality''s Allocation Percentage ]]</f>
        <v>25299.329883284056</v>
      </c>
      <c r="U118" s="76">
        <f>$F$7*Table5[[#This Row],[Locality''s Allocation Percentage ]]</f>
        <v>9276.4209572041527</v>
      </c>
      <c r="V118" s="76">
        <f t="shared" si="11"/>
        <v>2319.1052393010382</v>
      </c>
    </row>
    <row r="119" spans="10:22" s="19" customFormat="1" ht="18" customHeight="1" x14ac:dyDescent="0.3">
      <c r="J119" s="36" t="s">
        <v>268</v>
      </c>
      <c r="K119" s="37">
        <v>1.370013700137E-3</v>
      </c>
      <c r="M119" s="22" t="s">
        <v>153</v>
      </c>
      <c r="N119" s="61">
        <f>($C$5+$D$5+$E$5)*Table5[[#This Row],[Locality''s Allocation Percentage ]]</f>
        <v>5570.8992918325284</v>
      </c>
      <c r="O119" s="61">
        <f>$F$5*Table5[[#This Row],[Locality''s Allocation Percentage ]]</f>
        <v>0</v>
      </c>
      <c r="P119" s="61">
        <f t="shared" si="9"/>
        <v>0</v>
      </c>
      <c r="Q119" s="61">
        <f>($C$6+$D$6+$E$6)*Table5[[#This Row],[Locality''s Allocation Percentage ]]</f>
        <v>35266.829713173662</v>
      </c>
      <c r="R119" s="61">
        <f>$F$6*Table5[[#This Row],[Locality''s Allocation Percentage ]]</f>
        <v>12761.389934187011</v>
      </c>
      <c r="S119" s="61">
        <f t="shared" si="10"/>
        <v>3190.3474835467528</v>
      </c>
      <c r="T119" s="76">
        <f>($C$7+$D$7+$E$7)*Table5[[#This Row],[Locality''s Allocation Percentage ]]</f>
        <v>5854.7435709626852</v>
      </c>
      <c r="U119" s="76">
        <f>$F$7*Table5[[#This Row],[Locality''s Allocation Percentage ]]</f>
        <v>2146.7393093529845</v>
      </c>
      <c r="V119" s="76">
        <f t="shared" si="11"/>
        <v>536.68482733824612</v>
      </c>
    </row>
    <row r="120" spans="10:22" s="19" customFormat="1" ht="18" customHeight="1" x14ac:dyDescent="0.3">
      <c r="J120" s="36" t="s">
        <v>269</v>
      </c>
      <c r="K120" s="37">
        <v>1.4170141701417E-2</v>
      </c>
      <c r="M120" s="22" t="s">
        <v>42</v>
      </c>
      <c r="N120" s="61">
        <f>($C$5+$D$5+$E$5)*Table5[[#This Row],[Locality''s Allocation Percentage ]]</f>
        <v>57620.177346910168</v>
      </c>
      <c r="O120" s="61">
        <f>$F$5*Table5[[#This Row],[Locality''s Allocation Percentage ]]</f>
        <v>0</v>
      </c>
      <c r="P120" s="61">
        <f t="shared" si="9"/>
        <v>0</v>
      </c>
      <c r="Q120" s="61">
        <f>($C$6+$D$6+$E$6)*Table5[[#This Row],[Locality''s Allocation Percentage ]]</f>
        <v>364767.13652238745</v>
      </c>
      <c r="R120" s="61">
        <f>$F$6*Table5[[#This Row],[Locality''s Allocation Percentage ]]</f>
        <v>131991.89442878097</v>
      </c>
      <c r="S120" s="61">
        <f t="shared" si="10"/>
        <v>32997.973607195243</v>
      </c>
      <c r="T120" s="76">
        <f>($C$7+$D$7+$E$7)*Table5[[#This Row],[Locality''s Allocation Percentage ]]</f>
        <v>60555.997372657846</v>
      </c>
      <c r="U120" s="76">
        <f>$F$7*Table5[[#This Row],[Locality''s Allocation Percentage ]]</f>
        <v>22203.865703307878</v>
      </c>
      <c r="V120" s="76">
        <f t="shared" si="11"/>
        <v>5550.9664258269695</v>
      </c>
    </row>
    <row r="121" spans="10:22" s="19" customFormat="1" ht="18" customHeight="1" x14ac:dyDescent="0.3">
      <c r="J121" s="36" t="s">
        <v>6</v>
      </c>
      <c r="K121" s="37">
        <v>1.4430144301443E-2</v>
      </c>
      <c r="M121" s="22" t="s">
        <v>43</v>
      </c>
      <c r="N121" s="61">
        <f>($C$5+$D$5+$E$5)*Table5[[#This Row],[Locality''s Allocation Percentage ]]</f>
        <v>58677.428307403934</v>
      </c>
      <c r="O121" s="61">
        <f>$F$5*Table5[[#This Row],[Locality''s Allocation Percentage ]]</f>
        <v>0</v>
      </c>
      <c r="P121" s="61">
        <f t="shared" si="9"/>
        <v>0</v>
      </c>
      <c r="Q121" s="61">
        <f>($C$6+$D$6+$E$6)*Table5[[#This Row],[Locality''s Allocation Percentage ]]</f>
        <v>371460.11150444957</v>
      </c>
      <c r="R121" s="61">
        <f>$F$6*Table5[[#This Row],[Locality''s Allocation Percentage ]]</f>
        <v>134413.76405132742</v>
      </c>
      <c r="S121" s="61">
        <f t="shared" si="10"/>
        <v>33603.441012831856</v>
      </c>
      <c r="T121" s="76">
        <f>($C$7+$D$7+$E$7)*Table5[[#This Row],[Locality''s Allocation Percentage ]]</f>
        <v>61667.116590504782</v>
      </c>
      <c r="U121" s="76">
        <f>$F$7*Table5[[#This Row],[Locality''s Allocation Percentage ]]</f>
        <v>22611.276083185086</v>
      </c>
      <c r="V121" s="76">
        <f t="shared" si="11"/>
        <v>5652.8190207962716</v>
      </c>
    </row>
    <row r="122" spans="10:22" s="19" customFormat="1" ht="18" customHeight="1" x14ac:dyDescent="0.3">
      <c r="J122" s="36" t="s">
        <v>61</v>
      </c>
      <c r="K122" s="37">
        <v>4.4000440004400001E-3</v>
      </c>
      <c r="M122" s="22" t="s">
        <v>61</v>
      </c>
      <c r="N122" s="61">
        <f>($C$5+$D$5+$E$5)*Table5[[#This Row],[Locality''s Allocation Percentage ]]</f>
        <v>17891.939331432939</v>
      </c>
      <c r="O122" s="61">
        <f>$F$5*Table5[[#This Row],[Locality''s Allocation Percentage ]]</f>
        <v>0</v>
      </c>
      <c r="P122" s="61">
        <f t="shared" si="9"/>
        <v>0</v>
      </c>
      <c r="Q122" s="61">
        <f>($C$6+$D$6+$E$6)*Table5[[#This Row],[Locality''s Allocation Percentage ]]</f>
        <v>113265.73046566723</v>
      </c>
      <c r="R122" s="61">
        <f>$F$6*Table5[[#This Row],[Locality''s Allocation Percentage ]]</f>
        <v>40985.485920016676</v>
      </c>
      <c r="S122" s="61">
        <f t="shared" si="10"/>
        <v>10246.371480004169</v>
      </c>
      <c r="T122" s="76">
        <f>($C$7+$D$7+$E$7)*Table5[[#This Row],[Locality''s Allocation Percentage ]]</f>
        <v>18803.555994332713</v>
      </c>
      <c r="U122" s="76">
        <f>$F$7*Table5[[#This Row],[Locality''s Allocation Percentage ]]</f>
        <v>6894.6371979219948</v>
      </c>
      <c r="V122" s="76">
        <f t="shared" si="11"/>
        <v>1723.6592994804987</v>
      </c>
    </row>
    <row r="123" spans="10:22" s="19" customFormat="1" ht="18" customHeight="1" x14ac:dyDescent="0.3">
      <c r="J123" s="36" t="s">
        <v>154</v>
      </c>
      <c r="K123" s="37">
        <v>7.1000710007100096E-3</v>
      </c>
      <c r="M123" s="22" t="s">
        <v>154</v>
      </c>
      <c r="N123" s="61">
        <f>($C$5+$D$5+$E$5)*Table5[[#This Row],[Locality''s Allocation Percentage ]]</f>
        <v>28871.083921175919</v>
      </c>
      <c r="O123" s="61">
        <f>$F$5*Table5[[#This Row],[Locality''s Allocation Percentage ]]</f>
        <v>0</v>
      </c>
      <c r="P123" s="61">
        <f t="shared" si="9"/>
        <v>0</v>
      </c>
      <c r="Q123" s="61">
        <f>($C$6+$D$6+$E$6)*Table5[[#This Row],[Locality''s Allocation Percentage ]]</f>
        <v>182769.70143323601</v>
      </c>
      <c r="R123" s="61">
        <f>$F$6*Table5[[#This Row],[Locality''s Allocation Percentage ]]</f>
        <v>66135.670461845177</v>
      </c>
      <c r="S123" s="61">
        <f t="shared" si="10"/>
        <v>16533.917615461294</v>
      </c>
      <c r="T123" s="76">
        <f>($C$7+$D$7+$E$7)*Table5[[#This Row],[Locality''s Allocation Percentage ]]</f>
        <v>30342.101718127826</v>
      </c>
      <c r="U123" s="76">
        <f>$F$7*Table5[[#This Row],[Locality''s Allocation Percentage ]]</f>
        <v>11125.437296646869</v>
      </c>
      <c r="V123" s="76">
        <f t="shared" si="11"/>
        <v>2781.3593241617173</v>
      </c>
    </row>
    <row r="124" spans="10:22" s="19" customFormat="1" ht="18" customHeight="1" x14ac:dyDescent="0.3">
      <c r="J124" s="36" t="s">
        <v>270</v>
      </c>
      <c r="K124" s="37">
        <v>5.8000580005799997E-4</v>
      </c>
      <c r="M124" s="22" t="s">
        <v>120</v>
      </c>
      <c r="N124" s="61">
        <f>($C$5+$D$5+$E$5)*Table5[[#This Row],[Locality''s Allocation Percentage ]]</f>
        <v>2358.4829118707053</v>
      </c>
      <c r="O124" s="61">
        <f>$F$5*Table5[[#This Row],[Locality''s Allocation Percentage ]]</f>
        <v>0</v>
      </c>
      <c r="P124" s="61">
        <f t="shared" si="9"/>
        <v>0</v>
      </c>
      <c r="Q124" s="61">
        <f>($C$6+$D$6+$E$6)*Table5[[#This Row],[Locality''s Allocation Percentage ]]</f>
        <v>14930.482652292498</v>
      </c>
      <c r="R124" s="61">
        <f>$F$6*Table5[[#This Row],[Locality''s Allocation Percentage ]]</f>
        <v>5402.6322349112888</v>
      </c>
      <c r="S124" s="61">
        <f t="shared" si="10"/>
        <v>1350.6580587278222</v>
      </c>
      <c r="T124" s="76">
        <f>($C$7+$D$7+$E$7)*Table5[[#This Row],[Locality''s Allocation Percentage ]]</f>
        <v>2478.6505628893119</v>
      </c>
      <c r="U124" s="76">
        <f>$F$7*Table5[[#This Row],[Locality''s Allocation Percentage ]]</f>
        <v>908.83853972608097</v>
      </c>
      <c r="V124" s="76">
        <f t="shared" si="11"/>
        <v>227.20963493152024</v>
      </c>
    </row>
    <row r="125" spans="10:22" s="19" customFormat="1" ht="18" customHeight="1" x14ac:dyDescent="0.3">
      <c r="J125" s="36" t="s">
        <v>271</v>
      </c>
      <c r="K125" s="37">
        <v>8.1000810008099999E-4</v>
      </c>
      <c r="M125" s="22" t="s">
        <v>121</v>
      </c>
      <c r="N125" s="61">
        <f>($C$5+$D$5+$E$5)*Table5[[#This Row],[Locality''s Allocation Percentage ]]</f>
        <v>3293.7433769228819</v>
      </c>
      <c r="O125" s="61">
        <f>$F$5*Table5[[#This Row],[Locality''s Allocation Percentage ]]</f>
        <v>0</v>
      </c>
      <c r="P125" s="61">
        <f t="shared" si="9"/>
        <v>0</v>
      </c>
      <c r="Q125" s="61">
        <f>($C$6+$D$6+$E$6)*Table5[[#This Row],[Locality''s Allocation Percentage ]]</f>
        <v>20851.191290270559</v>
      </c>
      <c r="R125" s="61">
        <f>$F$6*Table5[[#This Row],[Locality''s Allocation Percentage ]]</f>
        <v>7545.0553625485245</v>
      </c>
      <c r="S125" s="61">
        <f t="shared" si="10"/>
        <v>1886.2638406371311</v>
      </c>
      <c r="T125" s="76">
        <f>($C$7+$D$7+$E$7)*Table5[[#This Row],[Locality''s Allocation Percentage ]]</f>
        <v>3461.563717138522</v>
      </c>
      <c r="U125" s="76">
        <f>$F$7*Table5[[#This Row],[Locality''s Allocation Percentage ]]</f>
        <v>1269.240029617458</v>
      </c>
      <c r="V125" s="76">
        <f t="shared" si="11"/>
        <v>317.31000740436451</v>
      </c>
    </row>
    <row r="126" spans="10:22" s="19" customFormat="1" ht="18" customHeight="1" x14ac:dyDescent="0.3">
      <c r="J126" s="36" t="s">
        <v>272</v>
      </c>
      <c r="K126" s="37">
        <v>1.6060160601606002E-2</v>
      </c>
      <c r="M126" s="22" t="s">
        <v>77</v>
      </c>
      <c r="N126" s="61">
        <f>($C$5+$D$5+$E$5)*Table5[[#This Row],[Locality''s Allocation Percentage ]]</f>
        <v>65305.578559730231</v>
      </c>
      <c r="O126" s="61">
        <f>$F$5*Table5[[#This Row],[Locality''s Allocation Percentage ]]</f>
        <v>0</v>
      </c>
      <c r="P126" s="61">
        <f t="shared" si="9"/>
        <v>0</v>
      </c>
      <c r="Q126" s="61">
        <f>($C$6+$D$6+$E$6)*Table5[[#This Row],[Locality''s Allocation Percentage ]]</f>
        <v>413419.91619968542</v>
      </c>
      <c r="R126" s="61">
        <f>$F$6*Table5[[#This Row],[Locality''s Allocation Percentage ]]</f>
        <v>149597.02360806087</v>
      </c>
      <c r="S126" s="61">
        <f t="shared" si="10"/>
        <v>37399.255902015218</v>
      </c>
      <c r="T126" s="76">
        <f>($C$7+$D$7+$E$7)*Table5[[#This Row],[Locality''s Allocation Percentage ]]</f>
        <v>68632.979379314405</v>
      </c>
      <c r="U126" s="76">
        <f>$F$7*Table5[[#This Row],[Locality''s Allocation Percentage ]]</f>
        <v>25165.425772415281</v>
      </c>
      <c r="V126" s="76">
        <f t="shared" si="11"/>
        <v>6291.3564431038203</v>
      </c>
    </row>
    <row r="127" spans="10:22" s="19" customFormat="1" ht="18" customHeight="1" x14ac:dyDescent="0.3">
      <c r="J127" s="36" t="s">
        <v>150</v>
      </c>
      <c r="K127" s="37">
        <v>4.8590485904859003E-2</v>
      </c>
      <c r="M127" s="22" t="s">
        <v>150</v>
      </c>
      <c r="N127" s="61">
        <f>($C$5+$D$5+$E$5)*Table5[[#This Row],[Locality''s Allocation Percentage ]]</f>
        <v>197583.9391168924</v>
      </c>
      <c r="O127" s="61">
        <f>$F$5*Table5[[#This Row],[Locality''s Allocation Percentage ]]</f>
        <v>0</v>
      </c>
      <c r="P127" s="61">
        <f t="shared" si="9"/>
        <v>0</v>
      </c>
      <c r="Q127" s="61">
        <f>($C$6+$D$6+$E$6)*Table5[[#This Row],[Locality''s Allocation Percentage ]]</f>
        <v>1250814.0553015389</v>
      </c>
      <c r="R127" s="61">
        <f>$F$6*Table5[[#This Row],[Locality''s Allocation Percentage ]]</f>
        <v>452610.17292127508</v>
      </c>
      <c r="S127" s="61">
        <f t="shared" si="10"/>
        <v>113152.54323031877</v>
      </c>
      <c r="T127" s="76">
        <f>($C$7+$D$7+$E$7)*Table5[[#This Row],[Locality''s Allocation Percentage ]]</f>
        <v>207651.08767377876</v>
      </c>
      <c r="U127" s="76">
        <f>$F$7*Table5[[#This Row],[Locality''s Allocation Percentage ]]</f>
        <v>76138.732147052215</v>
      </c>
      <c r="V127" s="76">
        <f t="shared" si="11"/>
        <v>19034.683036763054</v>
      </c>
    </row>
    <row r="128" spans="10:22" s="19" customFormat="1" ht="18" customHeight="1" x14ac:dyDescent="0.3">
      <c r="J128" s="36" t="s">
        <v>273</v>
      </c>
      <c r="K128" s="37">
        <v>7.6600766007660099E-3</v>
      </c>
      <c r="M128" s="22" t="s">
        <v>37</v>
      </c>
      <c r="N128" s="61">
        <f>($C$5+$D$5+$E$5)*Table5[[#This Row],[Locality''s Allocation Percentage ]]</f>
        <v>31148.239836085566</v>
      </c>
      <c r="O128" s="61">
        <f>$F$5*Table5[[#This Row],[Locality''s Allocation Percentage ]]</f>
        <v>0</v>
      </c>
      <c r="P128" s="61">
        <f t="shared" si="9"/>
        <v>0</v>
      </c>
      <c r="Q128" s="61">
        <f>($C$6+$D$6+$E$6)*Table5[[#This Row],[Locality''s Allocation Percentage ]]</f>
        <v>197185.33985613912</v>
      </c>
      <c r="R128" s="61">
        <f>$F$6*Table5[[#This Row],[Locality''s Allocation Percentage ]]</f>
        <v>71352.005033483671</v>
      </c>
      <c r="S128" s="61">
        <f t="shared" si="10"/>
        <v>17838.001258370918</v>
      </c>
      <c r="T128" s="76">
        <f>($C$7+$D$7+$E$7)*Table5[[#This Row],[Locality''s Allocation Percentage ]]</f>
        <v>32735.281571951989</v>
      </c>
      <c r="U128" s="76">
        <f>$F$7*Table5[[#This Row],[Locality''s Allocation Percentage ]]</f>
        <v>12002.936576382397</v>
      </c>
      <c r="V128" s="76">
        <f t="shared" si="11"/>
        <v>3000.7341440955993</v>
      </c>
    </row>
    <row r="129" spans="10:22" s="19" customFormat="1" ht="18" customHeight="1" x14ac:dyDescent="0.3">
      <c r="J129" s="36" t="s">
        <v>16</v>
      </c>
      <c r="K129" s="37">
        <v>9.9600996009960099E-3</v>
      </c>
      <c r="M129" s="22" t="s">
        <v>82</v>
      </c>
      <c r="N129" s="61">
        <f>($C$5+$D$5+$E$5)*Table5[[#This Row],[Locality''s Allocation Percentage ]]</f>
        <v>40500.844486607326</v>
      </c>
      <c r="O129" s="61">
        <f>$F$5*Table5[[#This Row],[Locality''s Allocation Percentage ]]</f>
        <v>0</v>
      </c>
      <c r="P129" s="61">
        <f t="shared" si="9"/>
        <v>0</v>
      </c>
      <c r="Q129" s="61">
        <f>($C$6+$D$6+$E$6)*Table5[[#This Row],[Locality''s Allocation Percentage ]]</f>
        <v>256392.4262359197</v>
      </c>
      <c r="R129" s="61">
        <f>$F$6*Table5[[#This Row],[Locality''s Allocation Percentage ]]</f>
        <v>92776.236309856016</v>
      </c>
      <c r="S129" s="61">
        <f t="shared" si="10"/>
        <v>23194.059077464004</v>
      </c>
      <c r="T129" s="76">
        <f>($C$7+$D$7+$E$7)*Table5[[#This Row],[Locality''s Allocation Percentage ]]</f>
        <v>42564.413114444091</v>
      </c>
      <c r="U129" s="76">
        <f>$F$7*Table5[[#This Row],[Locality''s Allocation Percentage ]]</f>
        <v>15606.951475296166</v>
      </c>
      <c r="V129" s="76">
        <f t="shared" si="11"/>
        <v>3901.7378688240415</v>
      </c>
    </row>
    <row r="130" spans="10:22" s="19" customFormat="1" ht="18" customHeight="1" x14ac:dyDescent="0.3">
      <c r="J130" s="36" t="s">
        <v>62</v>
      </c>
      <c r="K130" s="37">
        <v>3.6300363003630002E-3</v>
      </c>
      <c r="M130" s="22" t="s">
        <v>62</v>
      </c>
      <c r="N130" s="61">
        <f>($C$5+$D$5+$E$5)*Table5[[#This Row],[Locality''s Allocation Percentage ]]</f>
        <v>14760.849948432175</v>
      </c>
      <c r="O130" s="61">
        <f>$F$5*Table5[[#This Row],[Locality''s Allocation Percentage ]]</f>
        <v>0</v>
      </c>
      <c r="P130" s="61">
        <f t="shared" si="9"/>
        <v>0</v>
      </c>
      <c r="Q130" s="61">
        <f>($C$6+$D$6+$E$6)*Table5[[#This Row],[Locality''s Allocation Percentage ]]</f>
        <v>93444.227634175477</v>
      </c>
      <c r="R130" s="61">
        <f>$F$6*Table5[[#This Row],[Locality''s Allocation Percentage ]]</f>
        <v>33813.025884013761</v>
      </c>
      <c r="S130" s="61">
        <f t="shared" si="10"/>
        <v>8453.2564710034403</v>
      </c>
      <c r="T130" s="76">
        <f>($C$7+$D$7+$E$7)*Table5[[#This Row],[Locality''s Allocation Percentage ]]</f>
        <v>15512.933695324487</v>
      </c>
      <c r="U130" s="76">
        <f>$F$7*Table5[[#This Row],[Locality''s Allocation Percentage ]]</f>
        <v>5688.0756882856458</v>
      </c>
      <c r="V130" s="76">
        <f t="shared" si="11"/>
        <v>1422.0189220714115</v>
      </c>
    </row>
    <row r="131" spans="10:22" s="19" customFormat="1" ht="18" customHeight="1" x14ac:dyDescent="0.3">
      <c r="J131" s="36" t="s">
        <v>274</v>
      </c>
      <c r="K131" s="37">
        <v>2.230022300223E-3</v>
      </c>
      <c r="M131" s="22" t="s">
        <v>147</v>
      </c>
      <c r="N131" s="61">
        <f>($C$5+$D$5+$E$5)*Table5[[#This Row],[Locality''s Allocation Percentage ]]</f>
        <v>9067.9601611580583</v>
      </c>
      <c r="O131" s="61">
        <f>$F$5*Table5[[#This Row],[Locality''s Allocation Percentage ]]</f>
        <v>0</v>
      </c>
      <c r="P131" s="61">
        <f t="shared" si="9"/>
        <v>0</v>
      </c>
      <c r="Q131" s="61">
        <f>($C$6+$D$6+$E$6)*Table5[[#This Row],[Locality''s Allocation Percentage ]]</f>
        <v>57405.131576917709</v>
      </c>
      <c r="R131" s="61">
        <f>$F$6*Table5[[#This Row],[Locality''s Allocation Percentage ]]</f>
        <v>20772.189454917541</v>
      </c>
      <c r="S131" s="61">
        <f t="shared" si="10"/>
        <v>5193.0473637293853</v>
      </c>
      <c r="T131" s="76">
        <f>($C$7+$D$7+$E$7)*Table5[[#This Row],[Locality''s Allocation Percentage ]]</f>
        <v>9529.9840607640799</v>
      </c>
      <c r="U131" s="76">
        <f>$F$7*Table5[[#This Row],[Locality''s Allocation Percentage ]]</f>
        <v>3494.3274889468289</v>
      </c>
      <c r="V131" s="76">
        <f t="shared" si="11"/>
        <v>873.58187223670723</v>
      </c>
    </row>
    <row r="132" spans="10:22" s="19" customFormat="1" ht="18" customHeight="1" x14ac:dyDescent="0.3">
      <c r="J132" s="36" t="s">
        <v>132</v>
      </c>
      <c r="K132" s="37">
        <v>8.6000860008599998E-4</v>
      </c>
      <c r="M132" s="22" t="s">
        <v>132</v>
      </c>
      <c r="N132" s="61">
        <f>($C$5+$D$5+$E$5)*Table5[[#This Row],[Locality''s Allocation Percentage ]]</f>
        <v>3497.060869325529</v>
      </c>
      <c r="O132" s="61">
        <f>$F$5*Table5[[#This Row],[Locality''s Allocation Percentage ]]</f>
        <v>0</v>
      </c>
      <c r="P132" s="61">
        <f t="shared" si="9"/>
        <v>0</v>
      </c>
      <c r="Q132" s="61">
        <f>($C$6+$D$6+$E$6)*Table5[[#This Row],[Locality''s Allocation Percentage ]]</f>
        <v>22138.301863744051</v>
      </c>
      <c r="R132" s="61">
        <f>$F$6*Table5[[#This Row],[Locality''s Allocation Percentage ]]</f>
        <v>8010.7995207305321</v>
      </c>
      <c r="S132" s="61">
        <f t="shared" si="10"/>
        <v>2002.699880182633</v>
      </c>
      <c r="T132" s="76">
        <f>($C$7+$D$7+$E$7)*Table5[[#This Row],[Locality''s Allocation Percentage ]]</f>
        <v>3675.2404898013938</v>
      </c>
      <c r="U132" s="76">
        <f>$F$7*Table5[[#This Row],[Locality''s Allocation Percentage ]]</f>
        <v>1347.5881795938442</v>
      </c>
      <c r="V132" s="76">
        <f t="shared" si="11"/>
        <v>336.89704489846105</v>
      </c>
    </row>
    <row r="133" spans="10:22" s="19" customFormat="1" ht="18" customHeight="1" x14ac:dyDescent="0.3">
      <c r="J133" s="36" t="s">
        <v>38</v>
      </c>
      <c r="K133" s="37">
        <v>6.4900649006490096E-3</v>
      </c>
      <c r="M133" s="22" t="s">
        <v>38</v>
      </c>
      <c r="N133" s="61">
        <f>($C$5+$D$5+$E$5)*Table5[[#This Row],[Locality''s Allocation Percentage ]]</f>
        <v>26390.610513863623</v>
      </c>
      <c r="O133" s="61">
        <f>$F$5*Table5[[#This Row],[Locality''s Allocation Percentage ]]</f>
        <v>0</v>
      </c>
      <c r="P133" s="61">
        <f t="shared" ref="P133:P136" si="12">O133*0.25</f>
        <v>0</v>
      </c>
      <c r="Q133" s="61">
        <f>($C$6+$D$6+$E$6)*Table5[[#This Row],[Locality''s Allocation Percentage ]]</f>
        <v>167066.95243685943</v>
      </c>
      <c r="R133" s="61">
        <f>$F$6*Table5[[#This Row],[Locality''s Allocation Percentage ]]</f>
        <v>60453.591732024688</v>
      </c>
      <c r="S133" s="61">
        <f t="shared" ref="S133:S136" si="13">R133*0.25</f>
        <v>15113.397933006172</v>
      </c>
      <c r="T133" s="76">
        <f>($C$7+$D$7+$E$7)*Table5[[#This Row],[Locality''s Allocation Percentage ]]</f>
        <v>27735.245091640791</v>
      </c>
      <c r="U133" s="76">
        <f>$F$7*Table5[[#This Row],[Locality''s Allocation Percentage ]]</f>
        <v>10169.589866934957</v>
      </c>
      <c r="V133" s="76">
        <f t="shared" ref="V133:V136" si="14">U133*0.25</f>
        <v>2542.3974667337393</v>
      </c>
    </row>
    <row r="134" spans="10:22" s="19" customFormat="1" ht="18" customHeight="1" x14ac:dyDescent="0.3">
      <c r="J134" s="36" t="s">
        <v>17</v>
      </c>
      <c r="K134" s="37">
        <v>1.7560175601756E-2</v>
      </c>
      <c r="M134" s="22" t="s">
        <v>101</v>
      </c>
      <c r="N134" s="61">
        <f>($C$5+$D$5+$E$5)*Table5[[#This Row],[Locality''s Allocation Percentage ]]</f>
        <v>71405.103331809631</v>
      </c>
      <c r="O134" s="61">
        <f>$F$5*Table5[[#This Row],[Locality''s Allocation Percentage ]]</f>
        <v>0</v>
      </c>
      <c r="P134" s="61">
        <f t="shared" si="12"/>
        <v>0</v>
      </c>
      <c r="Q134" s="61">
        <f>($C$6+$D$6+$E$6)*Table5[[#This Row],[Locality''s Allocation Percentage ]]</f>
        <v>452033.23340389016</v>
      </c>
      <c r="R134" s="61">
        <f>$F$6*Table5[[#This Row],[Locality''s Allocation Percentage ]]</f>
        <v>163569.34835352108</v>
      </c>
      <c r="S134" s="61">
        <f t="shared" si="13"/>
        <v>40892.337088380271</v>
      </c>
      <c r="T134" s="76">
        <f>($C$7+$D$7+$E$7)*Table5[[#This Row],[Locality''s Allocation Percentage ]]</f>
        <v>75043.282559200554</v>
      </c>
      <c r="U134" s="76">
        <f>$F$7*Table5[[#This Row],[Locality''s Allocation Percentage ]]</f>
        <v>27515.870271706866</v>
      </c>
      <c r="V134" s="76">
        <f t="shared" si="14"/>
        <v>6878.9675679267166</v>
      </c>
    </row>
    <row r="135" spans="10:22" s="19" customFormat="1" ht="18" customHeight="1" x14ac:dyDescent="0.3">
      <c r="J135" s="36" t="s">
        <v>275</v>
      </c>
      <c r="K135" s="37">
        <v>6.4200642006420096E-3</v>
      </c>
      <c r="M135" s="22" t="s">
        <v>88</v>
      </c>
      <c r="N135" s="61">
        <f>($C$5+$D$5+$E$5)*Table5[[#This Row],[Locality''s Allocation Percentage ]]</f>
        <v>26105.966024499918</v>
      </c>
      <c r="O135" s="61">
        <f>$F$5*Table5[[#This Row],[Locality''s Allocation Percentage ]]</f>
        <v>0</v>
      </c>
      <c r="P135" s="61">
        <f t="shared" si="12"/>
        <v>0</v>
      </c>
      <c r="Q135" s="61">
        <f>($C$6+$D$6+$E$6)*Table5[[#This Row],[Locality''s Allocation Percentage ]]</f>
        <v>165264.99763399654</v>
      </c>
      <c r="R135" s="61">
        <f>$F$6*Table5[[#This Row],[Locality''s Allocation Percentage ]]</f>
        <v>59801.549910569876</v>
      </c>
      <c r="S135" s="61">
        <f t="shared" si="13"/>
        <v>14950.387477642469</v>
      </c>
      <c r="T135" s="76">
        <f>($C$7+$D$7+$E$7)*Table5[[#This Row],[Locality''s Allocation Percentage ]]</f>
        <v>27436.097609912769</v>
      </c>
      <c r="U135" s="76">
        <f>$F$7*Table5[[#This Row],[Locality''s Allocation Percentage ]]</f>
        <v>10059.902456968015</v>
      </c>
      <c r="V135" s="76">
        <f t="shared" si="14"/>
        <v>2514.9756142420038</v>
      </c>
    </row>
    <row r="136" spans="10:22" s="19" customFormat="1" ht="18" customHeight="1" x14ac:dyDescent="0.3">
      <c r="J136" s="59" t="s">
        <v>276</v>
      </c>
      <c r="K136" s="60">
        <v>5.6100561005610096E-3</v>
      </c>
      <c r="M136" s="22" t="s">
        <v>133</v>
      </c>
      <c r="N136" s="61">
        <f>($C$5+$D$5+$E$5)*Table5[[#This Row],[Locality''s Allocation Percentage ]]</f>
        <v>22812.222647577037</v>
      </c>
      <c r="O136" s="61">
        <f>$F$5*Table5[[#This Row],[Locality''s Allocation Percentage ]]</f>
        <v>0</v>
      </c>
      <c r="P136" s="61">
        <f t="shared" si="12"/>
        <v>0</v>
      </c>
      <c r="Q136" s="61">
        <f>($C$6+$D$6+$E$6)*Table5[[#This Row],[Locality''s Allocation Percentage ]]</f>
        <v>144413.80634372597</v>
      </c>
      <c r="R136" s="61">
        <f>$F$6*Table5[[#This Row],[Locality''s Allocation Percentage ]]</f>
        <v>52256.49454802135</v>
      </c>
      <c r="S136" s="61">
        <f t="shared" si="13"/>
        <v>13064.123637005338</v>
      </c>
      <c r="T136" s="76">
        <f>($C$7+$D$7+$E$7)*Table5[[#This Row],[Locality''s Allocation Percentage ]]</f>
        <v>23974.533892774249</v>
      </c>
      <c r="U136" s="76">
        <f>$F$7*Table5[[#This Row],[Locality''s Allocation Percentage ]]</f>
        <v>8790.6624273505568</v>
      </c>
      <c r="V136" s="76">
        <f t="shared" si="14"/>
        <v>2197.6656068376392</v>
      </c>
    </row>
    <row r="137" spans="10:22" s="19" customFormat="1" ht="18" customHeight="1" x14ac:dyDescent="0.3">
      <c r="J137"/>
      <c r="K137"/>
      <c r="P137" s="35"/>
      <c r="Q137" s="35"/>
      <c r="R137" s="35"/>
      <c r="S137" s="35"/>
    </row>
    <row r="138" spans="10:22" s="19" customFormat="1" ht="18" customHeight="1" x14ac:dyDescent="0.3">
      <c r="J138"/>
      <c r="K138"/>
      <c r="P138" s="35"/>
      <c r="Q138" s="35"/>
      <c r="R138" s="35"/>
      <c r="S138" s="35"/>
      <c r="T138" s="23">
        <f>SUM(T4:T136)</f>
        <v>4273492.7179029025</v>
      </c>
      <c r="U138" s="23">
        <f t="shared" ref="U138:V138" si="15">SUM(U4:U136)</f>
        <v>1566947.3298977318</v>
      </c>
      <c r="V138" s="23">
        <f t="shared" si="15"/>
        <v>391736.83247443294</v>
      </c>
    </row>
    <row r="139" spans="10:22" s="19" customFormat="1" ht="18" customHeight="1" x14ac:dyDescent="0.3">
      <c r="P139" s="35"/>
      <c r="Q139" s="35"/>
      <c r="R139" s="35"/>
      <c r="S139" s="35"/>
    </row>
  </sheetData>
  <mergeCells count="3">
    <mergeCell ref="E1:F1"/>
    <mergeCell ref="B24:G28"/>
    <mergeCell ref="B31:F3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9AE8D-65DE-4229-B474-3A4A49B2B2DB}">
  <dimension ref="B1:BX139"/>
  <sheetViews>
    <sheetView topLeftCell="A5" zoomScale="70" zoomScaleNormal="70" workbookViewId="0">
      <selection activeCell="C7" sqref="C7"/>
    </sheetView>
  </sheetViews>
  <sheetFormatPr defaultRowHeight="14.4" x14ac:dyDescent="0.3"/>
  <cols>
    <col min="2" max="7" width="23.5546875" customWidth="1"/>
    <col min="8" max="8" width="33.88671875" customWidth="1"/>
    <col min="9" max="9" width="7.44140625" customWidth="1"/>
    <col min="10" max="10" width="21.33203125" customWidth="1"/>
    <col min="11" max="11" width="40.109375" customWidth="1"/>
    <col min="13" max="31" width="32.5546875" customWidth="1"/>
    <col min="32" max="32" width="18.109375" customWidth="1"/>
    <col min="33" max="50" width="32.5546875" customWidth="1"/>
    <col min="51" max="51" width="27.6640625" customWidth="1"/>
    <col min="52" max="73" width="32.5546875" style="63" customWidth="1"/>
    <col min="74" max="74" width="34.109375" customWidth="1"/>
    <col min="75" max="75" width="29.109375" customWidth="1"/>
    <col min="76" max="76" width="28.44140625" customWidth="1"/>
  </cols>
  <sheetData>
    <row r="1" spans="2:76" ht="18" customHeight="1" x14ac:dyDescent="0.3">
      <c r="B1" s="9"/>
      <c r="C1" s="9"/>
      <c r="D1" s="9"/>
      <c r="E1" s="217" t="s">
        <v>168</v>
      </c>
      <c r="F1" s="218"/>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62"/>
      <c r="BA1" s="62"/>
      <c r="BB1" s="62"/>
      <c r="BC1" s="62"/>
      <c r="BD1" s="62"/>
      <c r="BE1" s="62"/>
      <c r="BF1" s="62"/>
      <c r="BG1" s="62"/>
      <c r="BH1" s="62"/>
      <c r="BI1" s="62"/>
      <c r="BJ1" s="62"/>
      <c r="BK1" s="62"/>
      <c r="BL1" s="62"/>
      <c r="BM1" s="62"/>
      <c r="BN1" s="62"/>
      <c r="BO1" s="62"/>
      <c r="BP1" s="62"/>
      <c r="BQ1" s="62"/>
      <c r="BR1" s="62"/>
      <c r="BS1" s="62"/>
      <c r="BT1" s="62"/>
      <c r="BU1" s="62"/>
      <c r="BV1" s="63"/>
    </row>
    <row r="2" spans="2:76" ht="16.2" thickBot="1" x14ac:dyDescent="0.35">
      <c r="B2" s="9"/>
      <c r="C2" s="9"/>
      <c r="D2" s="9"/>
      <c r="E2" s="9"/>
      <c r="F2" s="9"/>
      <c r="G2" s="9"/>
      <c r="H2" s="9"/>
      <c r="I2" s="9"/>
      <c r="J2" s="11"/>
      <c r="K2" s="11"/>
      <c r="L2" s="11"/>
      <c r="M2" s="65"/>
      <c r="N2" s="80" t="s">
        <v>309</v>
      </c>
      <c r="O2" s="64"/>
      <c r="P2" s="64"/>
      <c r="Q2" s="64"/>
      <c r="R2" s="64"/>
      <c r="S2" s="64"/>
      <c r="T2" s="64"/>
      <c r="U2" s="64"/>
      <c r="V2" s="64"/>
      <c r="W2" s="64"/>
      <c r="X2" s="64"/>
      <c r="Y2" s="64"/>
      <c r="Z2" s="64"/>
      <c r="AA2" s="64"/>
      <c r="AB2" s="64"/>
      <c r="AC2" s="64"/>
      <c r="AD2" s="64"/>
      <c r="AE2" s="64"/>
      <c r="AF2" s="80" t="s">
        <v>305</v>
      </c>
      <c r="AG2" s="64"/>
      <c r="AH2" s="64"/>
      <c r="AI2" s="64"/>
      <c r="AJ2" s="64"/>
      <c r="AK2" s="64"/>
      <c r="AL2" s="64"/>
      <c r="AM2" s="64"/>
      <c r="AN2" s="64"/>
      <c r="AO2" s="64"/>
      <c r="AP2" s="64"/>
      <c r="AQ2" s="64"/>
      <c r="AR2" s="64"/>
      <c r="AS2" s="64"/>
      <c r="AT2" s="64"/>
      <c r="AU2" s="64"/>
      <c r="AV2" s="64"/>
      <c r="AW2" s="64"/>
      <c r="AX2" s="64"/>
      <c r="AY2" s="80" t="s">
        <v>311</v>
      </c>
      <c r="AZ2" s="65"/>
      <c r="BA2" s="65"/>
      <c r="BB2" s="65"/>
      <c r="BC2" s="65"/>
      <c r="BD2" s="65"/>
      <c r="BE2" s="65"/>
      <c r="BF2" s="65"/>
      <c r="BG2" s="65"/>
      <c r="BH2" s="65"/>
      <c r="BI2" s="65"/>
      <c r="BJ2" s="65"/>
      <c r="BK2" s="65"/>
      <c r="BL2" s="65"/>
      <c r="BM2" s="65"/>
      <c r="BN2" s="65"/>
      <c r="BO2" s="65"/>
      <c r="BP2" s="65"/>
      <c r="BQ2" s="65"/>
      <c r="BR2" s="65"/>
      <c r="BS2" s="65"/>
      <c r="BT2" s="65"/>
      <c r="BU2" s="65"/>
      <c r="BV2" s="66"/>
      <c r="BW2" s="66"/>
      <c r="BX2" s="66"/>
    </row>
    <row r="3" spans="2:76" ht="46.5" customHeight="1" thickBot="1" x14ac:dyDescent="0.35">
      <c r="B3" s="12" t="s">
        <v>169</v>
      </c>
      <c r="C3" s="13"/>
      <c r="D3" s="13"/>
      <c r="E3" s="13"/>
      <c r="F3" s="13"/>
      <c r="G3" s="13"/>
      <c r="J3" s="14" t="s">
        <v>21</v>
      </c>
      <c r="K3" s="15" t="s">
        <v>170</v>
      </c>
      <c r="M3" s="66"/>
      <c r="N3" s="67" t="s">
        <v>177</v>
      </c>
      <c r="O3" s="67" t="s">
        <v>179</v>
      </c>
      <c r="P3" s="67" t="s">
        <v>180</v>
      </c>
      <c r="Q3" s="67" t="s">
        <v>182</v>
      </c>
      <c r="R3" s="67" t="s">
        <v>184</v>
      </c>
      <c r="S3" s="67" t="s">
        <v>186</v>
      </c>
      <c r="T3" s="67" t="s">
        <v>187</v>
      </c>
      <c r="U3" s="67" t="s">
        <v>188</v>
      </c>
      <c r="V3" s="67" t="s">
        <v>190</v>
      </c>
      <c r="W3" s="67" t="s">
        <v>192</v>
      </c>
      <c r="X3" s="67" t="s">
        <v>194</v>
      </c>
      <c r="Y3" s="67" t="s">
        <v>196</v>
      </c>
      <c r="Z3" s="67" t="s">
        <v>198</v>
      </c>
      <c r="AA3" s="67" t="s">
        <v>199</v>
      </c>
      <c r="AB3" s="67" t="s">
        <v>200</v>
      </c>
      <c r="AC3" s="67" t="s">
        <v>202</v>
      </c>
      <c r="AD3" s="67" t="s">
        <v>204</v>
      </c>
      <c r="AE3" s="67" t="s">
        <v>205</v>
      </c>
      <c r="AF3" s="68"/>
      <c r="AG3" s="67" t="s">
        <v>177</v>
      </c>
      <c r="AH3" s="67" t="s">
        <v>179</v>
      </c>
      <c r="AI3" s="67" t="s">
        <v>180</v>
      </c>
      <c r="AJ3" s="67" t="s">
        <v>182</v>
      </c>
      <c r="AK3" s="67" t="s">
        <v>184</v>
      </c>
      <c r="AL3" s="67" t="s">
        <v>186</v>
      </c>
      <c r="AM3" s="67" t="s">
        <v>187</v>
      </c>
      <c r="AN3" s="67" t="s">
        <v>188</v>
      </c>
      <c r="AO3" s="67" t="s">
        <v>190</v>
      </c>
      <c r="AP3" s="67" t="s">
        <v>192</v>
      </c>
      <c r="AQ3" s="67" t="s">
        <v>194</v>
      </c>
      <c r="AR3" s="67" t="s">
        <v>196</v>
      </c>
      <c r="AS3" s="67" t="s">
        <v>198</v>
      </c>
      <c r="AT3" s="67" t="s">
        <v>199</v>
      </c>
      <c r="AU3" s="67" t="s">
        <v>200</v>
      </c>
      <c r="AV3" s="67" t="s">
        <v>202</v>
      </c>
      <c r="AW3" s="67" t="s">
        <v>204</v>
      </c>
      <c r="AX3" s="67" t="s">
        <v>205</v>
      </c>
      <c r="AY3" s="68"/>
      <c r="AZ3" s="69" t="s">
        <v>177</v>
      </c>
      <c r="BA3" s="69" t="s">
        <v>179</v>
      </c>
      <c r="BB3" s="69" t="s">
        <v>180</v>
      </c>
      <c r="BC3" s="69" t="s">
        <v>182</v>
      </c>
      <c r="BD3" s="69" t="s">
        <v>184</v>
      </c>
      <c r="BE3" s="69" t="s">
        <v>186</v>
      </c>
      <c r="BF3" s="69" t="s">
        <v>187</v>
      </c>
      <c r="BG3" s="69" t="s">
        <v>188</v>
      </c>
      <c r="BH3" s="69" t="s">
        <v>190</v>
      </c>
      <c r="BI3" s="69" t="s">
        <v>192</v>
      </c>
      <c r="BJ3" s="69" t="s">
        <v>194</v>
      </c>
      <c r="BK3" s="69" t="s">
        <v>196</v>
      </c>
      <c r="BL3" s="69" t="s">
        <v>198</v>
      </c>
      <c r="BM3" s="69" t="s">
        <v>199</v>
      </c>
      <c r="BN3" s="69" t="s">
        <v>200</v>
      </c>
      <c r="BO3" s="69" t="s">
        <v>202</v>
      </c>
      <c r="BP3" s="69" t="s">
        <v>204</v>
      </c>
      <c r="BQ3" s="69" t="s">
        <v>205</v>
      </c>
      <c r="BR3" s="81"/>
      <c r="BS3" s="70" t="s">
        <v>283</v>
      </c>
      <c r="BT3" s="71" t="s">
        <v>286</v>
      </c>
      <c r="BU3" s="72" t="s">
        <v>287</v>
      </c>
      <c r="BV3" s="73" t="s">
        <v>158</v>
      </c>
      <c r="BW3" s="74" t="s">
        <v>159</v>
      </c>
      <c r="BX3" s="75" t="s">
        <v>160</v>
      </c>
    </row>
    <row r="4" spans="2:76" s="19" customFormat="1" ht="19.5" customHeight="1" thickBot="1" x14ac:dyDescent="0.35">
      <c r="B4" s="16" t="s">
        <v>171</v>
      </c>
      <c r="C4" s="17" t="s">
        <v>172</v>
      </c>
      <c r="D4" s="17" t="s">
        <v>173</v>
      </c>
      <c r="E4" s="17" t="s">
        <v>174</v>
      </c>
      <c r="F4" s="17" t="s">
        <v>175</v>
      </c>
      <c r="G4" s="18" t="s">
        <v>176</v>
      </c>
      <c r="J4" s="20" t="s">
        <v>0</v>
      </c>
      <c r="K4" s="21">
        <v>3.480034800348E-3</v>
      </c>
      <c r="M4" s="22" t="s">
        <v>134</v>
      </c>
      <c r="N4" s="61">
        <f>($C$5+$D$5+$E$5)*Table53[[#This Row],[Locality''s Allocation Percentage ]]</f>
        <v>14150.897471224234</v>
      </c>
      <c r="O4" s="61">
        <f>($C$6+$D$6+$E$6)*Table53[[#This Row],[Locality''s Allocation Percentage ]]</f>
        <v>89582.895913754997</v>
      </c>
      <c r="P4" s="61">
        <f>($C$7+$D$7+$E$7)*Table53[[#This Row],[Locality''s Allocation Percentage ]]</f>
        <v>23243.992513327223</v>
      </c>
      <c r="Q4" s="61">
        <f>($C$8+$D$8+$E$8)*Table53[[#This Row],[Locality''s Allocation Percentage ]]</f>
        <v>18614.293775722657</v>
      </c>
      <c r="R4" s="61">
        <f>($C$9+$D$9+$E$9)*Table53[[#This Row],[Locality''s Allocation Percentage ]]</f>
        <v>18614.293775544123</v>
      </c>
      <c r="S4" s="61">
        <f>($C$10+$D$10+$E$10)*Table53[[#This Row],[Locality''s Allocation Percentage ]]</f>
        <v>21471.662644702374</v>
      </c>
      <c r="T4" s="61">
        <f>($C$11+$D$11+$E$11)*Table53[[#This Row],[Locality''s Allocation Percentage ]]</f>
        <v>15701.231555740334</v>
      </c>
      <c r="U4" s="61">
        <f>($C$12+$D$12+$E$12)*Table53[[#This Row],[Locality''s Allocation Percentage ]]</f>
        <v>24750.020984784129</v>
      </c>
      <c r="V4" s="61">
        <f>($C$13+$D$13+$E$13)*Table53[[#This Row],[Locality''s Allocation Percentage ]]</f>
        <v>25530.582521107623</v>
      </c>
      <c r="W4" s="61">
        <f>($C$14+$D$14+$E$14)*Table53[[#This Row],[Locality''s Allocation Percentage ]]</f>
        <v>25530.582538961098</v>
      </c>
      <c r="X4" s="61">
        <f>($C$15+$D$15+$E$15)*Table53[[#This Row],[Locality''s Allocation Percentage ]]</f>
        <v>22040.91393709126</v>
      </c>
      <c r="Y4" s="61">
        <f>($C$16+$D$16+$E$16)*Table53[[#This Row],[Locality''s Allocation Percentage ]]</f>
        <v>18402.98358499142</v>
      </c>
      <c r="Z4" s="61">
        <f>($C$17+$D$17+$E$17)*Table53[[#This Row],[Locality''s Allocation Percentage ]]</f>
        <v>18402.98358499142</v>
      </c>
      <c r="AA4" s="61">
        <f>($C$18+$D$18+$E$18)*Table53[[#This Row],[Locality''s Allocation Percentage ]]</f>
        <v>18402.98358499142</v>
      </c>
      <c r="AB4" s="61">
        <f>($C$19+$D$19+$E$19)*Table53[[#This Row],[Locality''s Allocation Percentage ]]</f>
        <v>18402.98358499142</v>
      </c>
      <c r="AC4" s="61">
        <f>($C$20+$D$20+$E$20)*Table53[[#This Row],[Locality''s Allocation Percentage ]]</f>
        <v>18402.98358499142</v>
      </c>
      <c r="AD4" s="61">
        <f>($C$21+$D$21+$E$21)*Table53[[#This Row],[Locality''s Allocation Percentage ]]</f>
        <v>18402.98358499142</v>
      </c>
      <c r="AE4" s="61">
        <f>($C$22+$D$22+$E$22)*Table53[[#This Row],[Locality''s Allocation Percentage ]]</f>
        <v>18402.98358499142</v>
      </c>
      <c r="AF4" s="61"/>
      <c r="AG4" s="61"/>
      <c r="AH4" s="61">
        <f>$F$6*Table53[[#This Row],[Locality''s Allocation Percentage ]]</f>
        <v>32415.793409467733</v>
      </c>
      <c r="AI4" s="61">
        <f>$F$7*Table53[[#This Row],[Locality''s Allocation Percentage ]]</f>
        <v>8130.0207038231383</v>
      </c>
      <c r="AJ4" s="61">
        <f>$F$8*Table53[[#This Row],[Locality''s Allocation Percentage ]]</f>
        <v>6825.2410510983073</v>
      </c>
      <c r="AK4" s="61">
        <f>$F$9*Table53[[#This Row],[Locality''s Allocation Percentage ]]</f>
        <v>6825.2410510328455</v>
      </c>
      <c r="AL4" s="61">
        <f>$F$10*Table53[[#This Row],[Locality''s Allocation Percentage ]]</f>
        <v>7872.9429697242031</v>
      </c>
      <c r="AM4" s="61">
        <f>$F$11*Table53[[#This Row],[Locality''s Allocation Percentage ]]</f>
        <v>5757.118237104788</v>
      </c>
      <c r="AN4" s="61">
        <f>$F$12*Table53[[#This Row],[Locality''s Allocation Percentage ]]</f>
        <v>9075.0076944208467</v>
      </c>
      <c r="AO4" s="61">
        <f>$F$13*Table53[[#This Row],[Locality''s Allocation Percentage ]]</f>
        <v>9361.2135910727939</v>
      </c>
      <c r="AP4" s="61">
        <f>$F$14*Table53[[#This Row],[Locality''s Allocation Percentage ]]</f>
        <v>9361.2135976190693</v>
      </c>
      <c r="AQ4" s="61">
        <f>$F$15*Table53[[#This Row],[Locality''s Allocation Percentage ]]</f>
        <v>8081.6684436001287</v>
      </c>
      <c r="AR4" s="61">
        <f>$F$16*Table53[[#This Row],[Locality''s Allocation Percentage ]]</f>
        <v>6747.7606478301868</v>
      </c>
      <c r="AS4" s="61">
        <f>$F$17*Table53[[#This Row],[Locality''s Allocation Percentage ]]</f>
        <v>6747.7606478301868</v>
      </c>
      <c r="AT4" s="61">
        <f>$F$18*Table53[[#This Row],[Locality''s Allocation Percentage ]]</f>
        <v>6747.7606478301868</v>
      </c>
      <c r="AU4" s="61">
        <f>$F$19*Table53[[#This Row],[Locality''s Allocation Percentage ]]</f>
        <v>6747.7606478301868</v>
      </c>
      <c r="AV4" s="61">
        <f>$F$20*Table53[[#This Row],[Locality''s Allocation Percentage ]]</f>
        <v>6747.7606478301868</v>
      </c>
      <c r="AW4" s="61">
        <f>$F$21*Table53[[#This Row],[Locality''s Allocation Percentage ]]</f>
        <v>6747.7606478301868</v>
      </c>
      <c r="AX4" s="61">
        <f>$F$22*Table53[[#This Row],[Locality''s Allocation Percentage ]]</f>
        <v>6747.7606478301868</v>
      </c>
      <c r="AY4" s="61"/>
      <c r="AZ4" s="61">
        <f>AG4*0.25</f>
        <v>0</v>
      </c>
      <c r="BA4" s="61">
        <f>AH4*0.25</f>
        <v>8103.9483523669332</v>
      </c>
      <c r="BB4" s="61">
        <f t="shared" ref="BB4:BQ19" si="0">AI4*0.25</f>
        <v>2032.5051759557846</v>
      </c>
      <c r="BC4" s="61">
        <f t="shared" si="0"/>
        <v>1706.3102627745768</v>
      </c>
      <c r="BD4" s="61">
        <f t="shared" si="0"/>
        <v>1706.3102627582114</v>
      </c>
      <c r="BE4" s="61">
        <f t="shared" si="0"/>
        <v>1968.2357424310508</v>
      </c>
      <c r="BF4" s="61">
        <f t="shared" si="0"/>
        <v>1439.279559276197</v>
      </c>
      <c r="BG4" s="61">
        <f t="shared" si="0"/>
        <v>2268.7519236052117</v>
      </c>
      <c r="BH4" s="61">
        <f t="shared" si="0"/>
        <v>2340.3033977681985</v>
      </c>
      <c r="BI4" s="61">
        <f t="shared" si="0"/>
        <v>2340.3033994047673</v>
      </c>
      <c r="BJ4" s="61">
        <f t="shared" si="0"/>
        <v>2020.4171109000322</v>
      </c>
      <c r="BK4" s="61">
        <f t="shared" si="0"/>
        <v>1686.9401619575467</v>
      </c>
      <c r="BL4" s="61">
        <f t="shared" si="0"/>
        <v>1686.9401619575467</v>
      </c>
      <c r="BM4" s="61">
        <f t="shared" si="0"/>
        <v>1686.9401619575467</v>
      </c>
      <c r="BN4" s="61">
        <f t="shared" si="0"/>
        <v>1686.9401619575467</v>
      </c>
      <c r="BO4" s="61">
        <f t="shared" si="0"/>
        <v>1686.9401619575467</v>
      </c>
      <c r="BP4" s="61">
        <f t="shared" si="0"/>
        <v>1686.9401619575467</v>
      </c>
      <c r="BQ4" s="61">
        <f t="shared" si="0"/>
        <v>1686.9401619575467</v>
      </c>
      <c r="BR4" s="61"/>
      <c r="BS4" s="61">
        <f>($C$6+$D$6+$E$6)*Table53[[#This Row],[Locality''s Allocation Percentage ]]</f>
        <v>89582.895913754997</v>
      </c>
      <c r="BT4" s="61">
        <f>$F$6*Table53[[#This Row],[Locality''s Allocation Percentage ]]</f>
        <v>32415.793409467733</v>
      </c>
      <c r="BU4" s="61">
        <f>BT4*0.25</f>
        <v>8103.9483523669332</v>
      </c>
      <c r="BV4" s="76">
        <f>($C$7+$D$7+$E$7)*Table53[[#This Row],[Locality''s Allocation Percentage ]]</f>
        <v>23243.992513327223</v>
      </c>
      <c r="BW4" s="76">
        <f>$F$7*Table53[[#This Row],[Locality''s Allocation Percentage ]]</f>
        <v>8130.0207038231383</v>
      </c>
      <c r="BX4" s="76">
        <f>BW4*0.25</f>
        <v>2032.5051759557846</v>
      </c>
    </row>
    <row r="5" spans="2:76" s="19" customFormat="1" ht="18" customHeight="1" x14ac:dyDescent="0.3">
      <c r="B5" s="24" t="s">
        <v>177</v>
      </c>
      <c r="C5" s="25">
        <f>C34*0.225</f>
        <v>4066309.1845544642</v>
      </c>
      <c r="D5" s="25">
        <v>0</v>
      </c>
      <c r="E5" s="25">
        <v>0</v>
      </c>
      <c r="F5" s="26">
        <v>0</v>
      </c>
      <c r="G5" s="27">
        <f t="shared" ref="G5:G22" si="1">SUM(C5:F5)</f>
        <v>4066309.1845544642</v>
      </c>
      <c r="J5" s="28" t="s">
        <v>178</v>
      </c>
      <c r="K5" s="29">
        <v>8.6300863008630102E-3</v>
      </c>
      <c r="M5" s="30" t="s">
        <v>49</v>
      </c>
      <c r="N5" s="61">
        <f>($C$5+$D$5+$E$5)*Table53[[#This Row],[Locality''s Allocation Percentage ]]</f>
        <v>35092.59918869692</v>
      </c>
      <c r="O5" s="61">
        <f>($C$6+$D$6+$E$6)*Table53[[#This Row],[Locality''s Allocation Percentage ]]</f>
        <v>222155.28498152486</v>
      </c>
      <c r="P5" s="61">
        <f>($C$7+$D$7+$E$7)*Table53[[#This Row],[Locality''s Allocation Percentage ]]</f>
        <v>57642.429709774187</v>
      </c>
      <c r="Q5" s="61">
        <f>($C$8+$D$8+$E$8)*Table53[[#This Row],[Locality''s Allocation Percentage ]]</f>
        <v>46161.308989795034</v>
      </c>
      <c r="R5" s="61">
        <f>($C$9+$D$9+$E$9)*Table53[[#This Row],[Locality''s Allocation Percentage ]]</f>
        <v>46161.308989352285</v>
      </c>
      <c r="S5" s="61">
        <f>($C$10+$D$10+$E$10)*Table53[[#This Row],[Locality''s Allocation Percentage ]]</f>
        <v>53247.255351661413</v>
      </c>
      <c r="T5" s="61">
        <f>($C$11+$D$11+$E$11)*Table53[[#This Row],[Locality''s Allocation Percentage ]]</f>
        <v>38937.249518976794</v>
      </c>
      <c r="U5" s="61">
        <f>($C$12+$D$12+$E$12)*Table53[[#This Row],[Locality''s Allocation Percentage ]]</f>
        <v>61377.207212266454</v>
      </c>
      <c r="V5" s="61">
        <f>($C$13+$D$13+$E$13)*Table53[[#This Row],[Locality''s Allocation Percentage ]]</f>
        <v>63312.910102631911</v>
      </c>
      <c r="W5" s="61">
        <f>($C$14+$D$14+$E$14)*Table53[[#This Row],[Locality''s Allocation Percentage ]]</f>
        <v>63312.910146906477</v>
      </c>
      <c r="X5" s="61">
        <f>($C$15+$D$15+$E$15)*Table53[[#This Row],[Locality''s Allocation Percentage ]]</f>
        <v>54658.933125602816</v>
      </c>
      <c r="Y5" s="61">
        <f>($C$16+$D$16+$E$16)*Table53[[#This Row],[Locality''s Allocation Percentage ]]</f>
        <v>45637.284005309237</v>
      </c>
      <c r="Z5" s="61">
        <f>($C$17+$D$17+$E$17)*Table53[[#This Row],[Locality''s Allocation Percentage ]]</f>
        <v>45637.284005309237</v>
      </c>
      <c r="AA5" s="61">
        <f>($C$18+$D$18+$E$18)*Table53[[#This Row],[Locality''s Allocation Percentage ]]</f>
        <v>45637.284005309237</v>
      </c>
      <c r="AB5" s="61">
        <f>($C$19+$D$19+$E$19)*Table53[[#This Row],[Locality''s Allocation Percentage ]]</f>
        <v>45637.284005309237</v>
      </c>
      <c r="AC5" s="61">
        <f>($C$20+$D$20+$E$20)*Table53[[#This Row],[Locality''s Allocation Percentage ]]</f>
        <v>45637.284005309237</v>
      </c>
      <c r="AD5" s="61">
        <f>($C$21+$D$21+$E$21)*Table53[[#This Row],[Locality''s Allocation Percentage ]]</f>
        <v>45637.284005309237</v>
      </c>
      <c r="AE5" s="61">
        <f>($C$22+$D$22+$E$22)*Table53[[#This Row],[Locality''s Allocation Percentage ]]</f>
        <v>45637.284005309237</v>
      </c>
      <c r="AF5" s="61"/>
      <c r="AG5" s="61"/>
      <c r="AH5" s="61">
        <f>$F$6*Table53[[#This Row],[Locality''s Allocation Percentage ]]</f>
        <v>80387.441702214623</v>
      </c>
      <c r="AI5" s="61">
        <f>$F$7*Table53[[#This Row],[Locality''s Allocation Percentage ]]</f>
        <v>20161.516860343036</v>
      </c>
      <c r="AJ5" s="61">
        <f>$F$8*Table53[[#This Row],[Locality''s Allocation Percentage ]]</f>
        <v>16925.81329625818</v>
      </c>
      <c r="AK5" s="61">
        <f>$F$9*Table53[[#This Row],[Locality''s Allocation Percentage ]]</f>
        <v>16925.813296095839</v>
      </c>
      <c r="AL5" s="61">
        <f>$F$10*Table53[[#This Row],[Locality''s Allocation Percentage ]]</f>
        <v>19523.993628942517</v>
      </c>
      <c r="AM5" s="61">
        <f>$F$11*Table53[[#This Row],[Locality''s Allocation Percentage ]]</f>
        <v>14276.99149029149</v>
      </c>
      <c r="AN5" s="61">
        <f>$F$12*Table53[[#This Row],[Locality''s Allocation Percentage ]]</f>
        <v>22504.975977831033</v>
      </c>
      <c r="AO5" s="61">
        <f>$F$13*Table53[[#This Row],[Locality''s Allocation Percentage ]]</f>
        <v>23214.733704298364</v>
      </c>
      <c r="AP5" s="61">
        <f>$F$14*Table53[[#This Row],[Locality''s Allocation Percentage ]]</f>
        <v>23214.733720532375</v>
      </c>
      <c r="AQ5" s="61">
        <f>$F$15*Table53[[#This Row],[Locality''s Allocation Percentage ]]</f>
        <v>20041.608812721031</v>
      </c>
      <c r="AR5" s="61">
        <f>$F$16*Table53[[#This Row],[Locality''s Allocation Percentage ]]</f>
        <v>16733.670801946719</v>
      </c>
      <c r="AS5" s="61">
        <f>$F$17*Table53[[#This Row],[Locality''s Allocation Percentage ]]</f>
        <v>16733.670801946719</v>
      </c>
      <c r="AT5" s="61">
        <f>$F$18*Table53[[#This Row],[Locality''s Allocation Percentage ]]</f>
        <v>16733.670801946719</v>
      </c>
      <c r="AU5" s="61">
        <f>$F$19*Table53[[#This Row],[Locality''s Allocation Percentage ]]</f>
        <v>16733.670801946719</v>
      </c>
      <c r="AV5" s="61">
        <f>$F$20*Table53[[#This Row],[Locality''s Allocation Percentage ]]</f>
        <v>16733.670801946719</v>
      </c>
      <c r="AW5" s="61">
        <f>$F$21*Table53[[#This Row],[Locality''s Allocation Percentage ]]</f>
        <v>16733.670801946719</v>
      </c>
      <c r="AX5" s="61">
        <f>$F$22*Table53[[#This Row],[Locality''s Allocation Percentage ]]</f>
        <v>16733.670801946719</v>
      </c>
      <c r="AY5" s="61"/>
      <c r="AZ5" s="61">
        <f t="shared" ref="AZ5:BA68" si="2">AG5*0.25</f>
        <v>0</v>
      </c>
      <c r="BA5" s="61">
        <f t="shared" si="2"/>
        <v>20096.860425553656</v>
      </c>
      <c r="BB5" s="61">
        <f t="shared" si="0"/>
        <v>5040.3792150857589</v>
      </c>
      <c r="BC5" s="61">
        <f t="shared" si="0"/>
        <v>4231.4533240645451</v>
      </c>
      <c r="BD5" s="61">
        <f t="shared" si="0"/>
        <v>4231.4533240239598</v>
      </c>
      <c r="BE5" s="61">
        <f t="shared" si="0"/>
        <v>4880.9984072356292</v>
      </c>
      <c r="BF5" s="61">
        <f t="shared" si="0"/>
        <v>3569.2478725728724</v>
      </c>
      <c r="BG5" s="61">
        <f t="shared" si="0"/>
        <v>5626.2439944577582</v>
      </c>
      <c r="BH5" s="61">
        <f t="shared" si="0"/>
        <v>5803.6834260745909</v>
      </c>
      <c r="BI5" s="61">
        <f t="shared" si="0"/>
        <v>5803.6834301330937</v>
      </c>
      <c r="BJ5" s="61">
        <f t="shared" si="0"/>
        <v>5010.4022031802579</v>
      </c>
      <c r="BK5" s="61">
        <f t="shared" si="0"/>
        <v>4183.4177004866797</v>
      </c>
      <c r="BL5" s="61">
        <f t="shared" si="0"/>
        <v>4183.4177004866797</v>
      </c>
      <c r="BM5" s="61">
        <f t="shared" si="0"/>
        <v>4183.4177004866797</v>
      </c>
      <c r="BN5" s="61">
        <f t="shared" si="0"/>
        <v>4183.4177004866797</v>
      </c>
      <c r="BO5" s="61">
        <f t="shared" si="0"/>
        <v>4183.4177004866797</v>
      </c>
      <c r="BP5" s="61">
        <f t="shared" si="0"/>
        <v>4183.4177004866797</v>
      </c>
      <c r="BQ5" s="61">
        <f t="shared" si="0"/>
        <v>4183.4177004866797</v>
      </c>
      <c r="BR5" s="61"/>
      <c r="BS5" s="61">
        <f>($C$6+$D$6+$E$6)*Table53[[#This Row],[Locality''s Allocation Percentage ]]</f>
        <v>222155.28498152486</v>
      </c>
      <c r="BT5" s="61">
        <f>$F$6*Table53[[#This Row],[Locality''s Allocation Percentage ]]</f>
        <v>80387.441702214623</v>
      </c>
      <c r="BU5" s="61">
        <f t="shared" ref="BU5:BU68" si="3">BT5*0.25</f>
        <v>20096.860425553656</v>
      </c>
      <c r="BV5" s="76">
        <f>($C$7+$D$7+$E$7)*Table53[[#This Row],[Locality''s Allocation Percentage ]]</f>
        <v>57642.429709774187</v>
      </c>
      <c r="BW5" s="76">
        <f>$F$7*Table53[[#This Row],[Locality''s Allocation Percentage ]]</f>
        <v>20161.516860343036</v>
      </c>
      <c r="BX5" s="76">
        <f t="shared" ref="BX5:BX68" si="4">BW5*0.25</f>
        <v>5040.3792150857589</v>
      </c>
    </row>
    <row r="6" spans="2:76" s="19" customFormat="1" ht="18" customHeight="1" x14ac:dyDescent="0.3">
      <c r="B6" s="31" t="s">
        <v>179</v>
      </c>
      <c r="C6" s="32">
        <f>C35*0.225+2779933.96</f>
        <v>7053426.6779029062</v>
      </c>
      <c r="D6" s="32">
        <f>D35*0.225+1362713.3</f>
        <v>17641954.549452249</v>
      </c>
      <c r="E6" s="32">
        <v>1046572.82</v>
      </c>
      <c r="F6" s="33">
        <f>SUM(F34,F35)*0.0825</f>
        <v>9314790.0148085263</v>
      </c>
      <c r="G6" s="34">
        <f t="shared" si="1"/>
        <v>35056744.062163681</v>
      </c>
      <c r="H6" s="35"/>
      <c r="I6" s="35"/>
      <c r="J6" s="36" t="s">
        <v>63</v>
      </c>
      <c r="K6" s="37">
        <v>1.1620116201162E-2</v>
      </c>
      <c r="M6" s="22" t="s">
        <v>63</v>
      </c>
      <c r="N6" s="61">
        <f>($C$5+$D$5+$E$5)*Table53[[#This Row],[Locality''s Allocation Percentage ]]</f>
        <v>47250.98523437517</v>
      </c>
      <c r="O6" s="61">
        <f>($C$6+$D$6+$E$6)*Table53[[#This Row],[Locality''s Allocation Percentage ]]</f>
        <v>299124.49727523938</v>
      </c>
      <c r="P6" s="61">
        <f>($C$7+$D$7+$E$7)*Table53[[#This Row],[Locality''s Allocation Percentage ]]</f>
        <v>77613.561208293773</v>
      </c>
      <c r="Q6" s="61">
        <f>($C$8+$D$8+$E$8)*Table53[[#This Row],[Locality''s Allocation Percentage ]]</f>
        <v>62154.624618936003</v>
      </c>
      <c r="R6" s="61">
        <f>($C$9+$D$9+$E$9)*Table53[[#This Row],[Locality''s Allocation Percentage ]]</f>
        <v>62154.624618339854</v>
      </c>
      <c r="S6" s="61">
        <f>($C$10+$D$10+$E$10)*Table53[[#This Row],[Locality''s Allocation Percentage ]]</f>
        <v>71695.609175701611</v>
      </c>
      <c r="T6" s="61">
        <f>($C$11+$D$11+$E$11)*Table53[[#This Row],[Locality''s Allocation Percentage ]]</f>
        <v>52427.675482098472</v>
      </c>
      <c r="U6" s="61">
        <f>($C$12+$D$12+$E$12)*Table53[[#This Row],[Locality''s Allocation Percentage ]]</f>
        <v>82642.311449192974</v>
      </c>
      <c r="V6" s="61">
        <f>($C$13+$D$13+$E$13)*Table53[[#This Row],[Locality''s Allocation Percentage ]]</f>
        <v>85248.669222778903</v>
      </c>
      <c r="W6" s="61">
        <f>($C$14+$D$14+$E$14)*Table53[[#This Row],[Locality''s Allocation Percentage ]]</f>
        <v>85248.669282393093</v>
      </c>
      <c r="X6" s="61">
        <f>($C$15+$D$15+$E$15)*Table53[[#This Row],[Locality''s Allocation Percentage ]]</f>
        <v>73596.385042816226</v>
      </c>
      <c r="Y6" s="61">
        <f>($C$16+$D$16+$E$16)*Table53[[#This Row],[Locality''s Allocation Percentage ]]</f>
        <v>61449.04289011503</v>
      </c>
      <c r="Z6" s="61">
        <f>($C$17+$D$17+$E$17)*Table53[[#This Row],[Locality''s Allocation Percentage ]]</f>
        <v>61449.04289011503</v>
      </c>
      <c r="AA6" s="61">
        <f>($C$18+$D$18+$E$18)*Table53[[#This Row],[Locality''s Allocation Percentage ]]</f>
        <v>61449.04289011503</v>
      </c>
      <c r="AB6" s="61">
        <f>($C$19+$D$19+$E$19)*Table53[[#This Row],[Locality''s Allocation Percentage ]]</f>
        <v>61449.04289011503</v>
      </c>
      <c r="AC6" s="61">
        <f>($C$20+$D$20+$E$20)*Table53[[#This Row],[Locality''s Allocation Percentage ]]</f>
        <v>61449.04289011503</v>
      </c>
      <c r="AD6" s="61">
        <f>($C$21+$D$21+$E$21)*Table53[[#This Row],[Locality''s Allocation Percentage ]]</f>
        <v>61449.04289011503</v>
      </c>
      <c r="AE6" s="61">
        <f>($C$22+$D$22+$E$22)*Table53[[#This Row],[Locality''s Allocation Percentage ]]</f>
        <v>61449.04289011503</v>
      </c>
      <c r="AF6" s="61"/>
      <c r="AG6" s="61"/>
      <c r="AH6" s="61">
        <f>$F$6*Table53[[#This Row],[Locality''s Allocation Percentage ]]</f>
        <v>108238.94236149859</v>
      </c>
      <c r="AI6" s="61">
        <f>$F$7*Table53[[#This Row],[Locality''s Allocation Percentage ]]</f>
        <v>27146.793269662317</v>
      </c>
      <c r="AJ6" s="61">
        <f>$F$8*Table53[[#This Row],[Locality''s Allocation Percentage ]]</f>
        <v>22790.029026943201</v>
      </c>
      <c r="AK6" s="61">
        <f>$F$9*Table53[[#This Row],[Locality''s Allocation Percentage ]]</f>
        <v>22790.029026724616</v>
      </c>
      <c r="AL6" s="61">
        <f>$F$10*Table53[[#This Row],[Locality''s Allocation Percentage ]]</f>
        <v>26288.390031090588</v>
      </c>
      <c r="AM6" s="61">
        <f>$F$11*Table53[[#This Row],[Locality''s Allocation Percentage ]]</f>
        <v>19223.481010102769</v>
      </c>
      <c r="AN6" s="61">
        <f>$F$12*Table53[[#This Row],[Locality''s Allocation Percentage ]]</f>
        <v>30302.180864704089</v>
      </c>
      <c r="AO6" s="61">
        <f>$F$13*Table53[[#This Row],[Locality''s Allocation Percentage ]]</f>
        <v>31257.845381685594</v>
      </c>
      <c r="AP6" s="61">
        <f>$F$14*Table53[[#This Row],[Locality''s Allocation Percentage ]]</f>
        <v>31257.845403544132</v>
      </c>
      <c r="AQ6" s="61">
        <f>$F$15*Table53[[#This Row],[Locality''s Allocation Percentage ]]</f>
        <v>26985.341182365948</v>
      </c>
      <c r="AR6" s="61">
        <f>$F$16*Table53[[#This Row],[Locality''s Allocation Percentage ]]</f>
        <v>22531.315726375509</v>
      </c>
      <c r="AS6" s="61">
        <f>$F$17*Table53[[#This Row],[Locality''s Allocation Percentage ]]</f>
        <v>22531.315726375509</v>
      </c>
      <c r="AT6" s="61">
        <f>$F$18*Table53[[#This Row],[Locality''s Allocation Percentage ]]</f>
        <v>22531.315726375509</v>
      </c>
      <c r="AU6" s="61">
        <f>$F$19*Table53[[#This Row],[Locality''s Allocation Percentage ]]</f>
        <v>22531.315726375509</v>
      </c>
      <c r="AV6" s="61">
        <f>$F$20*Table53[[#This Row],[Locality''s Allocation Percentage ]]</f>
        <v>22531.315726375509</v>
      </c>
      <c r="AW6" s="61">
        <f>$F$21*Table53[[#This Row],[Locality''s Allocation Percentage ]]</f>
        <v>22531.315726375509</v>
      </c>
      <c r="AX6" s="61">
        <f>$F$22*Table53[[#This Row],[Locality''s Allocation Percentage ]]</f>
        <v>22531.315726375509</v>
      </c>
      <c r="AY6" s="61"/>
      <c r="AZ6" s="61">
        <f t="shared" si="2"/>
        <v>0</v>
      </c>
      <c r="BA6" s="61">
        <f t="shared" si="2"/>
        <v>27059.735590374647</v>
      </c>
      <c r="BB6" s="61">
        <f t="shared" si="0"/>
        <v>6786.6983174155794</v>
      </c>
      <c r="BC6" s="61">
        <f t="shared" si="0"/>
        <v>5697.5072567358002</v>
      </c>
      <c r="BD6" s="61">
        <f t="shared" si="0"/>
        <v>5697.5072566811541</v>
      </c>
      <c r="BE6" s="61">
        <f t="shared" si="0"/>
        <v>6572.0975077726471</v>
      </c>
      <c r="BF6" s="61">
        <f t="shared" si="0"/>
        <v>4805.8702525256922</v>
      </c>
      <c r="BG6" s="61">
        <f t="shared" si="0"/>
        <v>7575.5452161760222</v>
      </c>
      <c r="BH6" s="61">
        <f t="shared" si="0"/>
        <v>7814.4613454213986</v>
      </c>
      <c r="BI6" s="61">
        <f t="shared" si="0"/>
        <v>7814.461350886033</v>
      </c>
      <c r="BJ6" s="61">
        <f t="shared" si="0"/>
        <v>6746.335295591487</v>
      </c>
      <c r="BK6" s="61">
        <f t="shared" si="0"/>
        <v>5632.8289315938773</v>
      </c>
      <c r="BL6" s="61">
        <f t="shared" si="0"/>
        <v>5632.8289315938773</v>
      </c>
      <c r="BM6" s="61">
        <f t="shared" si="0"/>
        <v>5632.8289315938773</v>
      </c>
      <c r="BN6" s="61">
        <f t="shared" si="0"/>
        <v>5632.8289315938773</v>
      </c>
      <c r="BO6" s="61">
        <f t="shared" si="0"/>
        <v>5632.8289315938773</v>
      </c>
      <c r="BP6" s="61">
        <f t="shared" si="0"/>
        <v>5632.8289315938773</v>
      </c>
      <c r="BQ6" s="61">
        <f t="shared" si="0"/>
        <v>5632.8289315938773</v>
      </c>
      <c r="BR6" s="61"/>
      <c r="BS6" s="61">
        <f>($C$6+$D$6+$E$6)*Table53[[#This Row],[Locality''s Allocation Percentage ]]</f>
        <v>299124.49727523938</v>
      </c>
      <c r="BT6" s="61">
        <f>$F$6*Table53[[#This Row],[Locality''s Allocation Percentage ]]</f>
        <v>108238.94236149859</v>
      </c>
      <c r="BU6" s="61">
        <f t="shared" si="3"/>
        <v>27059.735590374647</v>
      </c>
      <c r="BV6" s="76">
        <f>($C$7+$D$7+$E$7)*Table53[[#This Row],[Locality''s Allocation Percentage ]]</f>
        <v>77613.561208293773</v>
      </c>
      <c r="BW6" s="76">
        <f>$F$7*Table53[[#This Row],[Locality''s Allocation Percentage ]]</f>
        <v>27146.793269662317</v>
      </c>
      <c r="BX6" s="76">
        <f t="shared" si="4"/>
        <v>6786.6983174155794</v>
      </c>
    </row>
    <row r="7" spans="2:76" s="19" customFormat="1" ht="18" customHeight="1" x14ac:dyDescent="0.3">
      <c r="B7" s="165" t="s">
        <v>180</v>
      </c>
      <c r="C7" s="163">
        <f t="shared" ref="C7:D21" si="5">C36*0.225</f>
        <v>5447979.2584029064</v>
      </c>
      <c r="D7" s="32">
        <f t="shared" si="5"/>
        <v>0</v>
      </c>
      <c r="E7" s="32">
        <v>1231262.142</v>
      </c>
      <c r="F7" s="32">
        <f>F36*0.0825</f>
        <v>2336189.4837977323</v>
      </c>
      <c r="G7" s="34">
        <f t="shared" si="1"/>
        <v>9015430.8842006382</v>
      </c>
      <c r="H7" s="19">
        <v>4273492.7179029062</v>
      </c>
      <c r="J7" s="28" t="s">
        <v>181</v>
      </c>
      <c r="K7" s="29">
        <v>2.130021300213E-3</v>
      </c>
      <c r="M7" s="30" t="s">
        <v>24</v>
      </c>
      <c r="N7" s="61">
        <f>($C$5+$D$5+$E$5)*Table53[[#This Row],[Locality''s Allocation Percentage ]]</f>
        <v>8661.3251763527642</v>
      </c>
      <c r="O7" s="61">
        <f>($C$6+$D$6+$E$6)*Table53[[#This Row],[Locality''s Allocation Percentage ]]</f>
        <v>54830.910429970732</v>
      </c>
      <c r="P7" s="61">
        <f>($C$7+$D$7+$E$7)*Table53[[#This Row],[Locality''s Allocation Percentage ]]</f>
        <v>14226.926452122698</v>
      </c>
      <c r="Q7" s="61">
        <f>($C$8+$D$8+$E$8)*Table53[[#This Row],[Locality''s Allocation Percentage ]]</f>
        <v>11393.231535140592</v>
      </c>
      <c r="R7" s="61">
        <f>($C$9+$D$9+$E$9)*Table53[[#This Row],[Locality''s Allocation Percentage ]]</f>
        <v>11393.231535031317</v>
      </c>
      <c r="S7" s="61">
        <f>($C$10+$D$10+$E$10)*Table53[[#This Row],[Locality''s Allocation Percentage ]]</f>
        <v>13142.138342878177</v>
      </c>
      <c r="T7" s="61">
        <f>($C$11+$D$11+$E$11)*Table53[[#This Row],[Locality''s Allocation Percentage ]]</f>
        <v>9610.2365556686527</v>
      </c>
      <c r="U7" s="61">
        <f>($C$12+$D$12+$E$12)*Table53[[#This Row],[Locality''s Allocation Percentage ]]</f>
        <v>15148.719740686836</v>
      </c>
      <c r="V7" s="61">
        <f>($C$13+$D$13+$E$13)*Table53[[#This Row],[Locality''s Allocation Percentage ]]</f>
        <v>15626.477232746907</v>
      </c>
      <c r="W7" s="61">
        <f>($C$14+$D$14+$E$14)*Table53[[#This Row],[Locality''s Allocation Percentage ]]</f>
        <v>15626.477243674466</v>
      </c>
      <c r="X7" s="61">
        <f>($C$15+$D$15+$E$15)*Table53[[#This Row],[Locality''s Allocation Percentage ]]</f>
        <v>13490.559392529996</v>
      </c>
      <c r="Y7" s="61">
        <f>($C$16+$D$16+$E$16)*Table53[[#This Row],[Locality''s Allocation Percentage ]]</f>
        <v>11263.895125296473</v>
      </c>
      <c r="Z7" s="61">
        <f>($C$17+$D$17+$E$17)*Table53[[#This Row],[Locality''s Allocation Percentage ]]</f>
        <v>11263.895125296473</v>
      </c>
      <c r="AA7" s="61">
        <f>($C$18+$D$18+$E$18)*Table53[[#This Row],[Locality''s Allocation Percentage ]]</f>
        <v>11263.895125296473</v>
      </c>
      <c r="AB7" s="61">
        <f>($C$19+$D$19+$E$19)*Table53[[#This Row],[Locality''s Allocation Percentage ]]</f>
        <v>11263.895125296473</v>
      </c>
      <c r="AC7" s="61">
        <f>($C$20+$D$20+$E$20)*Table53[[#This Row],[Locality''s Allocation Percentage ]]</f>
        <v>11263.895125296473</v>
      </c>
      <c r="AD7" s="61">
        <f>($C$21+$D$21+$E$21)*Table53[[#This Row],[Locality''s Allocation Percentage ]]</f>
        <v>11263.895125296473</v>
      </c>
      <c r="AE7" s="61">
        <f>($C$22+$D$22+$E$22)*Table53[[#This Row],[Locality''s Allocation Percentage ]]</f>
        <v>11263.895125296473</v>
      </c>
      <c r="AF7" s="61"/>
      <c r="AG7" s="61"/>
      <c r="AH7" s="61">
        <f>$F$6*Table53[[#This Row],[Locality''s Allocation Percentage ]]</f>
        <v>19840.701138553526</v>
      </c>
      <c r="AI7" s="61">
        <f>$F$7*Table53[[#This Row],[Locality''s Allocation Percentage ]]</f>
        <v>4976.1333618227827</v>
      </c>
      <c r="AJ7" s="61">
        <f>$F$8*Table53[[#This Row],[Locality''s Allocation Percentage ]]</f>
        <v>4177.5182295515506</v>
      </c>
      <c r="AK7" s="61">
        <f>$F$9*Table53[[#This Row],[Locality''s Allocation Percentage ]]</f>
        <v>4177.5182295114828</v>
      </c>
      <c r="AL7" s="61">
        <f>$F$10*Table53[[#This Row],[Locality''s Allocation Percentage ]]</f>
        <v>4818.7840590553315</v>
      </c>
      <c r="AM7" s="61">
        <f>$F$11*Table53[[#This Row],[Locality''s Allocation Percentage ]]</f>
        <v>3523.7534037451724</v>
      </c>
      <c r="AN7" s="61">
        <f>$F$12*Table53[[#This Row],[Locality''s Allocation Percentage ]]</f>
        <v>5554.5305715851728</v>
      </c>
      <c r="AO7" s="61">
        <f>$F$13*Table53[[#This Row],[Locality''s Allocation Percentage ]]</f>
        <v>5729.7083186738655</v>
      </c>
      <c r="AP7" s="61">
        <f>$F$14*Table53[[#This Row],[Locality''s Allocation Percentage ]]</f>
        <v>5729.7083226806371</v>
      </c>
      <c r="AQ7" s="61">
        <f>$F$15*Table53[[#This Row],[Locality''s Allocation Percentage ]]</f>
        <v>4946.538443927665</v>
      </c>
      <c r="AR7" s="61">
        <f>$F$16*Table53[[#This Row],[Locality''s Allocation Percentage ]]</f>
        <v>4130.0948792753734</v>
      </c>
      <c r="AS7" s="61">
        <f>$F$17*Table53[[#This Row],[Locality''s Allocation Percentage ]]</f>
        <v>4130.0948792753734</v>
      </c>
      <c r="AT7" s="61">
        <f>$F$18*Table53[[#This Row],[Locality''s Allocation Percentage ]]</f>
        <v>4130.0948792753734</v>
      </c>
      <c r="AU7" s="61">
        <f>$F$19*Table53[[#This Row],[Locality''s Allocation Percentage ]]</f>
        <v>4130.0948792753734</v>
      </c>
      <c r="AV7" s="61">
        <f>$F$20*Table53[[#This Row],[Locality''s Allocation Percentage ]]</f>
        <v>4130.0948792753734</v>
      </c>
      <c r="AW7" s="61">
        <f>$F$21*Table53[[#This Row],[Locality''s Allocation Percentage ]]</f>
        <v>4130.0948792753734</v>
      </c>
      <c r="AX7" s="61">
        <f>$F$22*Table53[[#This Row],[Locality''s Allocation Percentage ]]</f>
        <v>4130.0948792753734</v>
      </c>
      <c r="AY7" s="61"/>
      <c r="AZ7" s="61">
        <f t="shared" si="2"/>
        <v>0</v>
      </c>
      <c r="BA7" s="61">
        <f t="shared" si="2"/>
        <v>4960.1752846383815</v>
      </c>
      <c r="BB7" s="61">
        <f t="shared" si="0"/>
        <v>1244.0333404556957</v>
      </c>
      <c r="BC7" s="61">
        <f t="shared" si="0"/>
        <v>1044.3795573878876</v>
      </c>
      <c r="BD7" s="61">
        <f t="shared" si="0"/>
        <v>1044.3795573778707</v>
      </c>
      <c r="BE7" s="61">
        <f t="shared" si="0"/>
        <v>1204.6960147638329</v>
      </c>
      <c r="BF7" s="61">
        <f t="shared" si="0"/>
        <v>880.93835093629309</v>
      </c>
      <c r="BG7" s="61">
        <f t="shared" si="0"/>
        <v>1388.6326428962932</v>
      </c>
      <c r="BH7" s="61">
        <f t="shared" si="0"/>
        <v>1432.4270796684664</v>
      </c>
      <c r="BI7" s="61">
        <f t="shared" si="0"/>
        <v>1432.4270806701593</v>
      </c>
      <c r="BJ7" s="61">
        <f t="shared" si="0"/>
        <v>1236.6346109819162</v>
      </c>
      <c r="BK7" s="61">
        <f t="shared" si="0"/>
        <v>1032.5237198188433</v>
      </c>
      <c r="BL7" s="61">
        <f t="shared" si="0"/>
        <v>1032.5237198188433</v>
      </c>
      <c r="BM7" s="61">
        <f t="shared" si="0"/>
        <v>1032.5237198188433</v>
      </c>
      <c r="BN7" s="61">
        <f t="shared" si="0"/>
        <v>1032.5237198188433</v>
      </c>
      <c r="BO7" s="61">
        <f t="shared" si="0"/>
        <v>1032.5237198188433</v>
      </c>
      <c r="BP7" s="61">
        <f t="shared" si="0"/>
        <v>1032.5237198188433</v>
      </c>
      <c r="BQ7" s="61">
        <f t="shared" si="0"/>
        <v>1032.5237198188433</v>
      </c>
      <c r="BR7" s="61"/>
      <c r="BS7" s="61">
        <f>($C$6+$D$6+$E$6)*Table53[[#This Row],[Locality''s Allocation Percentage ]]</f>
        <v>54830.910429970732</v>
      </c>
      <c r="BT7" s="61">
        <f>$F$6*Table53[[#This Row],[Locality''s Allocation Percentage ]]</f>
        <v>19840.701138553526</v>
      </c>
      <c r="BU7" s="61">
        <f t="shared" si="3"/>
        <v>4960.1752846383815</v>
      </c>
      <c r="BV7" s="76">
        <f>($C$7+$D$7+$E$7)*Table53[[#This Row],[Locality''s Allocation Percentage ]]</f>
        <v>14226.926452122698</v>
      </c>
      <c r="BW7" s="76">
        <f>$F$7*Table53[[#This Row],[Locality''s Allocation Percentage ]]</f>
        <v>4976.1333618227827</v>
      </c>
      <c r="BX7" s="76">
        <f t="shared" si="4"/>
        <v>1244.0333404556957</v>
      </c>
    </row>
    <row r="8" spans="2:76" s="19" customFormat="1" ht="18" customHeight="1" x14ac:dyDescent="0.3">
      <c r="B8" s="31" t="s">
        <v>182</v>
      </c>
      <c r="C8" s="32">
        <f t="shared" si="5"/>
        <v>5348881.5036738273</v>
      </c>
      <c r="D8" s="32">
        <f t="shared" si="5"/>
        <v>0</v>
      </c>
      <c r="E8" s="32">
        <v>0</v>
      </c>
      <c r="F8" s="32">
        <f>F37*0.0825</f>
        <v>1961256.5513470699</v>
      </c>
      <c r="G8" s="34">
        <f t="shared" si="1"/>
        <v>7310138.0550208967</v>
      </c>
      <c r="J8" s="36" t="s">
        <v>183</v>
      </c>
      <c r="K8" s="37">
        <v>1.0000100001E-3</v>
      </c>
      <c r="M8" s="22" t="s">
        <v>106</v>
      </c>
      <c r="N8" s="61">
        <f>($C$5+$D$5+$E$5)*Table53[[#This Row],[Locality''s Allocation Percentage ]]</f>
        <v>4066.3498480529406</v>
      </c>
      <c r="O8" s="61">
        <f>($C$6+$D$6+$E$6)*Table53[[#This Row],[Locality''s Allocation Percentage ]]</f>
        <v>25742.211469469825</v>
      </c>
      <c r="P8" s="61">
        <f>($C$7+$D$7+$E$7)*Table53[[#This Row],[Locality''s Allocation Percentage ]]</f>
        <v>6679.3081934848351</v>
      </c>
      <c r="Q8" s="61">
        <f>($C$8+$D$8+$E$8)*Table53[[#This Row],[Locality''s Allocation Percentage ]]</f>
        <v>5348.9349930237522</v>
      </c>
      <c r="R8" s="61">
        <f>($C$9+$D$9+$E$9)*Table53[[#This Row],[Locality''s Allocation Percentage ]]</f>
        <v>5348.9349929724494</v>
      </c>
      <c r="S8" s="61">
        <f>($C$10+$D$10+$E$10)*Table53[[#This Row],[Locality''s Allocation Percentage ]]</f>
        <v>6170.0180013512572</v>
      </c>
      <c r="T8" s="61">
        <f>($C$11+$D$11+$E$11)*Table53[[#This Row],[Locality''s Allocation Percentage ]]</f>
        <v>4511.8481482012457</v>
      </c>
      <c r="U8" s="61">
        <f>($C$12+$D$12+$E$12)*Table53[[#This Row],[Locality''s Allocation Percentage ]]</f>
        <v>7112.0749956276231</v>
      </c>
      <c r="V8" s="61">
        <f>($C$13+$D$13+$E$13)*Table53[[#This Row],[Locality''s Allocation Percentage ]]</f>
        <v>7336.3742876746046</v>
      </c>
      <c r="W8" s="61">
        <f>($C$14+$D$14+$E$14)*Table53[[#This Row],[Locality''s Allocation Percentage ]]</f>
        <v>7336.3742928049141</v>
      </c>
      <c r="X8" s="61">
        <f>($C$15+$D$15+$E$15)*Table53[[#This Row],[Locality''s Allocation Percentage ]]</f>
        <v>6333.5959589342701</v>
      </c>
      <c r="Y8" s="61">
        <f>($C$16+$D$16+$E$16)*Table53[[#This Row],[Locality''s Allocation Percentage ]]</f>
        <v>5288.2136738481095</v>
      </c>
      <c r="Z8" s="61">
        <f>($C$17+$D$17+$E$17)*Table53[[#This Row],[Locality''s Allocation Percentage ]]</f>
        <v>5288.2136738481095</v>
      </c>
      <c r="AA8" s="61">
        <f>($C$18+$D$18+$E$18)*Table53[[#This Row],[Locality''s Allocation Percentage ]]</f>
        <v>5288.2136738481095</v>
      </c>
      <c r="AB8" s="61">
        <f>($C$19+$D$19+$E$19)*Table53[[#This Row],[Locality''s Allocation Percentage ]]</f>
        <v>5288.2136738481095</v>
      </c>
      <c r="AC8" s="61">
        <f>($C$20+$D$20+$E$20)*Table53[[#This Row],[Locality''s Allocation Percentage ]]</f>
        <v>5288.2136738481095</v>
      </c>
      <c r="AD8" s="61">
        <f>($C$21+$D$21+$E$21)*Table53[[#This Row],[Locality''s Allocation Percentage ]]</f>
        <v>5288.2136738481095</v>
      </c>
      <c r="AE8" s="61">
        <f>($C$22+$D$22+$E$22)*Table53[[#This Row],[Locality''s Allocation Percentage ]]</f>
        <v>5288.2136738481095</v>
      </c>
      <c r="AF8" s="61"/>
      <c r="AG8" s="61"/>
      <c r="AH8" s="61">
        <f>$F$6*Table53[[#This Row],[Locality''s Allocation Percentage ]]</f>
        <v>9314.8831636401537</v>
      </c>
      <c r="AI8" s="61">
        <f>$F$7*Table53[[#This Row],[Locality''s Allocation Percentage ]]</f>
        <v>2336.2128459261894</v>
      </c>
      <c r="AJ8" s="61">
        <f>$F$8*Table53[[#This Row],[Locality''s Allocation Percentage ]]</f>
        <v>1961.2761641087091</v>
      </c>
      <c r="AK8" s="61">
        <f>$F$9*Table53[[#This Row],[Locality''s Allocation Percentage ]]</f>
        <v>1961.276164089898</v>
      </c>
      <c r="AL8" s="61">
        <f>$F$10*Table53[[#This Row],[Locality''s Allocation Percentage ]]</f>
        <v>2262.3399338287941</v>
      </c>
      <c r="AM8" s="61">
        <f>$F$11*Table53[[#This Row],[Locality''s Allocation Percentage ]]</f>
        <v>1654.3443210071232</v>
      </c>
      <c r="AN8" s="61">
        <f>$F$12*Table53[[#This Row],[Locality''s Allocation Percentage ]]</f>
        <v>2607.7608317301283</v>
      </c>
      <c r="AO8" s="61">
        <f>$F$13*Table53[[#This Row],[Locality''s Allocation Percentage ]]</f>
        <v>2690.003905480688</v>
      </c>
      <c r="AP8" s="61">
        <f>$F$14*Table53[[#This Row],[Locality''s Allocation Percentage ]]</f>
        <v>2690.0039073618013</v>
      </c>
      <c r="AQ8" s="61">
        <f>$F$15*Table53[[#This Row],[Locality''s Allocation Percentage ]]</f>
        <v>2322.3185182758994</v>
      </c>
      <c r="AR8" s="61">
        <f>$F$16*Table53[[#This Row],[Locality''s Allocation Percentage ]]</f>
        <v>1939.0116804109734</v>
      </c>
      <c r="AS8" s="61">
        <f>$F$17*Table53[[#This Row],[Locality''s Allocation Percentage ]]</f>
        <v>1939.0116804109734</v>
      </c>
      <c r="AT8" s="61">
        <f>$F$18*Table53[[#This Row],[Locality''s Allocation Percentage ]]</f>
        <v>1939.0116804109734</v>
      </c>
      <c r="AU8" s="61">
        <f>$F$19*Table53[[#This Row],[Locality''s Allocation Percentage ]]</f>
        <v>1939.0116804109734</v>
      </c>
      <c r="AV8" s="61">
        <f>$F$20*Table53[[#This Row],[Locality''s Allocation Percentage ]]</f>
        <v>1939.0116804109734</v>
      </c>
      <c r="AW8" s="61">
        <f>$F$21*Table53[[#This Row],[Locality''s Allocation Percentage ]]</f>
        <v>1939.0116804109734</v>
      </c>
      <c r="AX8" s="61">
        <f>$F$22*Table53[[#This Row],[Locality''s Allocation Percentage ]]</f>
        <v>1939.0116804109734</v>
      </c>
      <c r="AY8" s="61"/>
      <c r="AZ8" s="61">
        <f t="shared" si="2"/>
        <v>0</v>
      </c>
      <c r="BA8" s="61">
        <f t="shared" si="2"/>
        <v>2328.7207909100384</v>
      </c>
      <c r="BB8" s="61">
        <f t="shared" si="0"/>
        <v>584.05321148154735</v>
      </c>
      <c r="BC8" s="61">
        <f t="shared" si="0"/>
        <v>490.31904102717726</v>
      </c>
      <c r="BD8" s="61">
        <f t="shared" si="0"/>
        <v>490.31904102247449</v>
      </c>
      <c r="BE8" s="61">
        <f t="shared" si="0"/>
        <v>565.58498345719852</v>
      </c>
      <c r="BF8" s="61">
        <f t="shared" si="0"/>
        <v>413.5860802517808</v>
      </c>
      <c r="BG8" s="61">
        <f t="shared" si="0"/>
        <v>651.94020793253208</v>
      </c>
      <c r="BH8" s="61">
        <f t="shared" si="0"/>
        <v>672.500976370172</v>
      </c>
      <c r="BI8" s="61">
        <f t="shared" si="0"/>
        <v>672.50097684045033</v>
      </c>
      <c r="BJ8" s="61">
        <f t="shared" si="0"/>
        <v>580.57962956897484</v>
      </c>
      <c r="BK8" s="61">
        <f t="shared" si="0"/>
        <v>484.75292010274336</v>
      </c>
      <c r="BL8" s="61">
        <f t="shared" si="0"/>
        <v>484.75292010274336</v>
      </c>
      <c r="BM8" s="61">
        <f t="shared" si="0"/>
        <v>484.75292010274336</v>
      </c>
      <c r="BN8" s="61">
        <f t="shared" si="0"/>
        <v>484.75292010274336</v>
      </c>
      <c r="BO8" s="61">
        <f t="shared" si="0"/>
        <v>484.75292010274336</v>
      </c>
      <c r="BP8" s="61">
        <f t="shared" si="0"/>
        <v>484.75292010274336</v>
      </c>
      <c r="BQ8" s="61">
        <f t="shared" si="0"/>
        <v>484.75292010274336</v>
      </c>
      <c r="BR8" s="61"/>
      <c r="BS8" s="61">
        <f>($C$6+$D$6+$E$6)*Table53[[#This Row],[Locality''s Allocation Percentage ]]</f>
        <v>25742.211469469825</v>
      </c>
      <c r="BT8" s="61">
        <f>$F$6*Table53[[#This Row],[Locality''s Allocation Percentage ]]</f>
        <v>9314.8831636401537</v>
      </c>
      <c r="BU8" s="61">
        <f t="shared" si="3"/>
        <v>2328.7207909100384</v>
      </c>
      <c r="BV8" s="76">
        <f>($C$7+$D$7+$E$7)*Table53[[#This Row],[Locality''s Allocation Percentage ]]</f>
        <v>6679.3081934848351</v>
      </c>
      <c r="BW8" s="76">
        <f>$F$7*Table53[[#This Row],[Locality''s Allocation Percentage ]]</f>
        <v>2336.2128459261894</v>
      </c>
      <c r="BX8" s="76">
        <f t="shared" si="4"/>
        <v>584.05321148154735</v>
      </c>
    </row>
    <row r="9" spans="2:76" s="19" customFormat="1" ht="18" customHeight="1" x14ac:dyDescent="0.3">
      <c r="B9" s="31" t="s">
        <v>184</v>
      </c>
      <c r="C9" s="32">
        <f t="shared" si="5"/>
        <v>5348881.5036225244</v>
      </c>
      <c r="D9" s="32">
        <f t="shared" si="5"/>
        <v>0</v>
      </c>
      <c r="E9" s="32">
        <v>0</v>
      </c>
      <c r="F9" s="32">
        <f t="shared" ref="F9:F22" si="6">F38*0.0825</f>
        <v>1961256.5513282591</v>
      </c>
      <c r="G9" s="34">
        <f t="shared" si="1"/>
        <v>7310138.054950783</v>
      </c>
      <c r="H9" s="35">
        <f>H7-C7</f>
        <v>-1174486.5405000001</v>
      </c>
      <c r="J9" s="28" t="s">
        <v>185</v>
      </c>
      <c r="K9" s="29">
        <v>2.9900299002989998E-3</v>
      </c>
      <c r="M9" s="30" t="s">
        <v>28</v>
      </c>
      <c r="N9" s="61">
        <f>($C$5+$D$5+$E$5)*Table53[[#This Row],[Locality''s Allocation Percentage ]]</f>
        <v>12158.386045678291</v>
      </c>
      <c r="O9" s="61">
        <f>($C$6+$D$6+$E$6)*Table53[[#This Row],[Locality''s Allocation Percentage ]]</f>
        <v>76969.21229371478</v>
      </c>
      <c r="P9" s="61">
        <f>($C$7+$D$7+$E$7)*Table53[[#This Row],[Locality''s Allocation Percentage ]]</f>
        <v>19971.131498519655</v>
      </c>
      <c r="Q9" s="61">
        <f>($C$8+$D$8+$E$8)*Table53[[#This Row],[Locality''s Allocation Percentage ]]</f>
        <v>15993.315629141018</v>
      </c>
      <c r="R9" s="61">
        <f>($C$9+$D$9+$E$9)*Table53[[#This Row],[Locality''s Allocation Percentage ]]</f>
        <v>15993.315628987621</v>
      </c>
      <c r="S9" s="61">
        <f>($C$10+$D$10+$E$10)*Table53[[#This Row],[Locality''s Allocation Percentage ]]</f>
        <v>18448.353824040256</v>
      </c>
      <c r="T9" s="61">
        <f>($C$11+$D$11+$E$11)*Table53[[#This Row],[Locality''s Allocation Percentage ]]</f>
        <v>13490.425963121723</v>
      </c>
      <c r="U9" s="61">
        <f>($C$12+$D$12+$E$12)*Table53[[#This Row],[Locality''s Allocation Percentage ]]</f>
        <v>21265.104236926589</v>
      </c>
      <c r="V9" s="61">
        <f>($C$13+$D$13+$E$13)*Table53[[#This Row],[Locality''s Allocation Percentage ]]</f>
        <v>21935.759120147064</v>
      </c>
      <c r="W9" s="61">
        <f>($C$14+$D$14+$E$14)*Table53[[#This Row],[Locality''s Allocation Percentage ]]</f>
        <v>21935.759135486689</v>
      </c>
      <c r="X9" s="61">
        <f>($C$15+$D$15+$E$15)*Table53[[#This Row],[Locality''s Allocation Percentage ]]</f>
        <v>18937.451917213468</v>
      </c>
      <c r="Y9" s="61">
        <f>($C$16+$D$16+$E$16)*Table53[[#This Row],[Locality''s Allocation Percentage ]]</f>
        <v>15811.758884805846</v>
      </c>
      <c r="Z9" s="61">
        <f>($C$17+$D$17+$E$17)*Table53[[#This Row],[Locality''s Allocation Percentage ]]</f>
        <v>15811.758884805846</v>
      </c>
      <c r="AA9" s="61">
        <f>($C$18+$D$18+$E$18)*Table53[[#This Row],[Locality''s Allocation Percentage ]]</f>
        <v>15811.758884805846</v>
      </c>
      <c r="AB9" s="61">
        <f>($C$19+$D$19+$E$19)*Table53[[#This Row],[Locality''s Allocation Percentage ]]</f>
        <v>15811.758884805846</v>
      </c>
      <c r="AC9" s="61">
        <f>($C$20+$D$20+$E$20)*Table53[[#This Row],[Locality''s Allocation Percentage ]]</f>
        <v>15811.758884805846</v>
      </c>
      <c r="AD9" s="61">
        <f>($C$21+$D$21+$E$21)*Table53[[#This Row],[Locality''s Allocation Percentage ]]</f>
        <v>15811.758884805846</v>
      </c>
      <c r="AE9" s="61">
        <f>($C$22+$D$22+$E$22)*Table53[[#This Row],[Locality''s Allocation Percentage ]]</f>
        <v>15811.758884805846</v>
      </c>
      <c r="AF9" s="61"/>
      <c r="AG9" s="61"/>
      <c r="AH9" s="61">
        <f>$F$6*Table53[[#This Row],[Locality''s Allocation Percentage ]]</f>
        <v>27851.500659284058</v>
      </c>
      <c r="AI9" s="61">
        <f>$F$7*Table53[[#This Row],[Locality''s Allocation Percentage ]]</f>
        <v>6985.2764093193055</v>
      </c>
      <c r="AJ9" s="61">
        <f>$F$8*Table53[[#This Row],[Locality''s Allocation Percentage ]]</f>
        <v>5864.2157306850395</v>
      </c>
      <c r="AK9" s="61">
        <f>$F$9*Table53[[#This Row],[Locality''s Allocation Percentage ]]</f>
        <v>5864.2157306287945</v>
      </c>
      <c r="AL9" s="61">
        <f>$F$10*Table53[[#This Row],[Locality''s Allocation Percentage ]]</f>
        <v>6764.3964021480942</v>
      </c>
      <c r="AM9" s="61">
        <f>$F$11*Table53[[#This Row],[Locality''s Allocation Percentage ]]</f>
        <v>4946.4895198112972</v>
      </c>
      <c r="AN9" s="61">
        <f>$F$12*Table53[[#This Row],[Locality''s Allocation Percentage ]]</f>
        <v>7797.2048868730826</v>
      </c>
      <c r="AO9" s="61">
        <f>$F$13*Table53[[#This Row],[Locality''s Allocation Percentage ]]</f>
        <v>8043.1116773872563</v>
      </c>
      <c r="AP9" s="61">
        <f>$F$14*Table53[[#This Row],[Locality''s Allocation Percentage ]]</f>
        <v>8043.1116830117853</v>
      </c>
      <c r="AQ9" s="61">
        <f>$F$15*Table53[[#This Row],[Locality''s Allocation Percentage ]]</f>
        <v>6943.7323696449375</v>
      </c>
      <c r="AR9" s="61">
        <f>$F$16*Table53[[#This Row],[Locality''s Allocation Percentage ]]</f>
        <v>5797.6449244288096</v>
      </c>
      <c r="AS9" s="61">
        <f>$F$17*Table53[[#This Row],[Locality''s Allocation Percentage ]]</f>
        <v>5797.6449244288096</v>
      </c>
      <c r="AT9" s="61">
        <f>$F$18*Table53[[#This Row],[Locality''s Allocation Percentage ]]</f>
        <v>5797.6449244288096</v>
      </c>
      <c r="AU9" s="61">
        <f>$F$19*Table53[[#This Row],[Locality''s Allocation Percentage ]]</f>
        <v>5797.6449244288096</v>
      </c>
      <c r="AV9" s="61">
        <f>$F$20*Table53[[#This Row],[Locality''s Allocation Percentage ]]</f>
        <v>5797.6449244288096</v>
      </c>
      <c r="AW9" s="61">
        <f>$F$21*Table53[[#This Row],[Locality''s Allocation Percentage ]]</f>
        <v>5797.6449244288096</v>
      </c>
      <c r="AX9" s="61">
        <f>$F$22*Table53[[#This Row],[Locality''s Allocation Percentage ]]</f>
        <v>5797.6449244288096</v>
      </c>
      <c r="AY9" s="61"/>
      <c r="AZ9" s="61">
        <f t="shared" si="2"/>
        <v>0</v>
      </c>
      <c r="BA9" s="61">
        <f t="shared" si="2"/>
        <v>6962.8751648210146</v>
      </c>
      <c r="BB9" s="61">
        <f t="shared" si="0"/>
        <v>1746.3191023298264</v>
      </c>
      <c r="BC9" s="61">
        <f t="shared" si="0"/>
        <v>1466.0539326712599</v>
      </c>
      <c r="BD9" s="61">
        <f t="shared" si="0"/>
        <v>1466.0539326571986</v>
      </c>
      <c r="BE9" s="61">
        <f t="shared" si="0"/>
        <v>1691.0991005370236</v>
      </c>
      <c r="BF9" s="61">
        <f t="shared" si="0"/>
        <v>1236.6223799528243</v>
      </c>
      <c r="BG9" s="61">
        <f t="shared" si="0"/>
        <v>1949.3012217182707</v>
      </c>
      <c r="BH9" s="61">
        <f t="shared" si="0"/>
        <v>2010.7779193468141</v>
      </c>
      <c r="BI9" s="61">
        <f t="shared" si="0"/>
        <v>2010.7779207529463</v>
      </c>
      <c r="BJ9" s="61">
        <f t="shared" si="0"/>
        <v>1735.9330924112344</v>
      </c>
      <c r="BK9" s="61">
        <f t="shared" si="0"/>
        <v>1449.4112311072024</v>
      </c>
      <c r="BL9" s="61">
        <f t="shared" si="0"/>
        <v>1449.4112311072024</v>
      </c>
      <c r="BM9" s="61">
        <f t="shared" si="0"/>
        <v>1449.4112311072024</v>
      </c>
      <c r="BN9" s="61">
        <f t="shared" si="0"/>
        <v>1449.4112311072024</v>
      </c>
      <c r="BO9" s="61">
        <f t="shared" si="0"/>
        <v>1449.4112311072024</v>
      </c>
      <c r="BP9" s="61">
        <f t="shared" si="0"/>
        <v>1449.4112311072024</v>
      </c>
      <c r="BQ9" s="61">
        <f t="shared" si="0"/>
        <v>1449.4112311072024</v>
      </c>
      <c r="BR9" s="61"/>
      <c r="BS9" s="61">
        <f>($C$6+$D$6+$E$6)*Table53[[#This Row],[Locality''s Allocation Percentage ]]</f>
        <v>76969.21229371478</v>
      </c>
      <c r="BT9" s="61">
        <f>$F$6*Table53[[#This Row],[Locality''s Allocation Percentage ]]</f>
        <v>27851.500659284058</v>
      </c>
      <c r="BU9" s="61">
        <f t="shared" si="3"/>
        <v>6962.8751648210146</v>
      </c>
      <c r="BV9" s="76">
        <f>($C$7+$D$7+$E$7)*Table53[[#This Row],[Locality''s Allocation Percentage ]]</f>
        <v>19971.131498519655</v>
      </c>
      <c r="BW9" s="76">
        <f>$F$7*Table53[[#This Row],[Locality''s Allocation Percentage ]]</f>
        <v>6985.2764093193055</v>
      </c>
      <c r="BX9" s="76">
        <f t="shared" si="4"/>
        <v>1746.3191023298264</v>
      </c>
    </row>
    <row r="10" spans="2:76" s="19" customFormat="1" ht="18" customHeight="1" x14ac:dyDescent="0.3">
      <c r="B10" s="31" t="s">
        <v>186</v>
      </c>
      <c r="C10" s="32">
        <f t="shared" si="5"/>
        <v>5348881.5035712225</v>
      </c>
      <c r="D10" s="32">
        <f t="shared" si="5"/>
        <v>821074.79760002682</v>
      </c>
      <c r="E10" s="32">
        <v>0</v>
      </c>
      <c r="F10" s="32">
        <f t="shared" si="6"/>
        <v>2262317.310429458</v>
      </c>
      <c r="G10" s="34">
        <f t="shared" si="1"/>
        <v>8432273.6116007082</v>
      </c>
      <c r="J10" s="36" t="s">
        <v>1</v>
      </c>
      <c r="K10" s="37">
        <v>1.3300133001329999E-3</v>
      </c>
      <c r="M10" s="22" t="s">
        <v>29</v>
      </c>
      <c r="N10" s="61">
        <f>($C$5+$D$5+$E$5)*Table53[[#This Row],[Locality''s Allocation Percentage ]]</f>
        <v>5408.245297910411</v>
      </c>
      <c r="O10" s="61">
        <f>($C$6+$D$6+$E$6)*Table53[[#This Row],[Locality''s Allocation Percentage ]]</f>
        <v>34237.141254394868</v>
      </c>
      <c r="P10" s="61">
        <f>($C$7+$D$7+$E$7)*Table53[[#This Row],[Locality''s Allocation Percentage ]]</f>
        <v>8883.4798973348297</v>
      </c>
      <c r="Q10" s="61">
        <f>($C$8+$D$8+$E$8)*Table53[[#This Row],[Locality''s Allocation Percentage ]]</f>
        <v>7114.08354072159</v>
      </c>
      <c r="R10" s="61">
        <f>($C$9+$D$9+$E$9)*Table53[[#This Row],[Locality''s Allocation Percentage ]]</f>
        <v>7114.083540653357</v>
      </c>
      <c r="S10" s="61">
        <f>($C$10+$D$10+$E$10)*Table53[[#This Row],[Locality''s Allocation Percentage ]]</f>
        <v>8206.1239417971719</v>
      </c>
      <c r="T10" s="61">
        <f>($C$11+$D$11+$E$11)*Table53[[#This Row],[Locality''s Allocation Percentage ]]</f>
        <v>6000.7580371076565</v>
      </c>
      <c r="U10" s="61">
        <f>($C$12+$D$12+$E$12)*Table53[[#This Row],[Locality''s Allocation Percentage ]]</f>
        <v>9459.0597441847385</v>
      </c>
      <c r="V10" s="61">
        <f>($C$13+$D$13+$E$13)*Table53[[#This Row],[Locality''s Allocation Percentage ]]</f>
        <v>9757.3778026072232</v>
      </c>
      <c r="W10" s="61">
        <f>($C$14+$D$14+$E$14)*Table53[[#This Row],[Locality''s Allocation Percentage ]]</f>
        <v>9757.3778094305344</v>
      </c>
      <c r="X10" s="61">
        <f>($C$15+$D$15+$E$15)*Table53[[#This Row],[Locality''s Allocation Percentage ]]</f>
        <v>8423.6826253825784</v>
      </c>
      <c r="Y10" s="61">
        <f>($C$16+$D$16+$E$16)*Table53[[#This Row],[Locality''s Allocation Percentage ]]</f>
        <v>7033.3241862179848</v>
      </c>
      <c r="Z10" s="61">
        <f>($C$17+$D$17+$E$17)*Table53[[#This Row],[Locality''s Allocation Percentage ]]</f>
        <v>7033.3241862179848</v>
      </c>
      <c r="AA10" s="61">
        <f>($C$18+$D$18+$E$18)*Table53[[#This Row],[Locality''s Allocation Percentage ]]</f>
        <v>7033.3241862179848</v>
      </c>
      <c r="AB10" s="61">
        <f>($C$19+$D$19+$E$19)*Table53[[#This Row],[Locality''s Allocation Percentage ]]</f>
        <v>7033.3241862179848</v>
      </c>
      <c r="AC10" s="61">
        <f>($C$20+$D$20+$E$20)*Table53[[#This Row],[Locality''s Allocation Percentage ]]</f>
        <v>7033.3241862179848</v>
      </c>
      <c r="AD10" s="61">
        <f>($C$21+$D$21+$E$21)*Table53[[#This Row],[Locality''s Allocation Percentage ]]</f>
        <v>7033.3241862179848</v>
      </c>
      <c r="AE10" s="61">
        <f>($C$22+$D$22+$E$22)*Table53[[#This Row],[Locality''s Allocation Percentage ]]</f>
        <v>7033.3241862179848</v>
      </c>
      <c r="AF10" s="61"/>
      <c r="AG10" s="61"/>
      <c r="AH10" s="61">
        <f>$F$6*Table53[[#This Row],[Locality''s Allocation Percentage ]]</f>
        <v>12388.794607641403</v>
      </c>
      <c r="AI10" s="61">
        <f>$F$7*Table53[[#This Row],[Locality''s Allocation Percentage ]]</f>
        <v>3107.1630850818315</v>
      </c>
      <c r="AJ10" s="61">
        <f>$F$8*Table53[[#This Row],[Locality''s Allocation Percentage ]]</f>
        <v>2608.4972982645827</v>
      </c>
      <c r="AK10" s="61">
        <f>$F$9*Table53[[#This Row],[Locality''s Allocation Percentage ]]</f>
        <v>2608.4972982395643</v>
      </c>
      <c r="AL10" s="61">
        <f>$F$10*Table53[[#This Row],[Locality''s Allocation Percentage ]]</f>
        <v>3008.9121119922961</v>
      </c>
      <c r="AM10" s="61">
        <f>$F$11*Table53[[#This Row],[Locality''s Allocation Percentage ]]</f>
        <v>2200.2779469394736</v>
      </c>
      <c r="AN10" s="61">
        <f>$F$12*Table53[[#This Row],[Locality''s Allocation Percentage ]]</f>
        <v>3468.3219062010703</v>
      </c>
      <c r="AO10" s="61">
        <f>$F$13*Table53[[#This Row],[Locality''s Allocation Percentage ]]</f>
        <v>3577.7051942893149</v>
      </c>
      <c r="AP10" s="61">
        <f>$F$14*Table53[[#This Row],[Locality''s Allocation Percentage ]]</f>
        <v>3577.7051967911957</v>
      </c>
      <c r="AQ10" s="61">
        <f>$F$15*Table53[[#This Row],[Locality''s Allocation Percentage ]]</f>
        <v>3088.6836293069455</v>
      </c>
      <c r="AR10" s="61">
        <f>$F$16*Table53[[#This Row],[Locality''s Allocation Percentage ]]</f>
        <v>2578.8855349465944</v>
      </c>
      <c r="AS10" s="61">
        <f>$F$17*Table53[[#This Row],[Locality''s Allocation Percentage ]]</f>
        <v>2578.8855349465944</v>
      </c>
      <c r="AT10" s="61">
        <f>$F$18*Table53[[#This Row],[Locality''s Allocation Percentage ]]</f>
        <v>2578.8855349465944</v>
      </c>
      <c r="AU10" s="61">
        <f>$F$19*Table53[[#This Row],[Locality''s Allocation Percentage ]]</f>
        <v>2578.8855349465944</v>
      </c>
      <c r="AV10" s="61">
        <f>$F$20*Table53[[#This Row],[Locality''s Allocation Percentage ]]</f>
        <v>2578.8855349465944</v>
      </c>
      <c r="AW10" s="61">
        <f>$F$21*Table53[[#This Row],[Locality''s Allocation Percentage ]]</f>
        <v>2578.8855349465944</v>
      </c>
      <c r="AX10" s="61">
        <f>$F$22*Table53[[#This Row],[Locality''s Allocation Percentage ]]</f>
        <v>2578.8855349465944</v>
      </c>
      <c r="AY10" s="61"/>
      <c r="AZ10" s="61">
        <f t="shared" si="2"/>
        <v>0</v>
      </c>
      <c r="BA10" s="61">
        <f t="shared" si="2"/>
        <v>3097.1986519103507</v>
      </c>
      <c r="BB10" s="61">
        <f t="shared" si="0"/>
        <v>776.79077127045787</v>
      </c>
      <c r="BC10" s="61">
        <f t="shared" si="0"/>
        <v>652.12432456614567</v>
      </c>
      <c r="BD10" s="61">
        <f t="shared" si="0"/>
        <v>652.12432455989108</v>
      </c>
      <c r="BE10" s="61">
        <f t="shared" si="0"/>
        <v>752.22802799807403</v>
      </c>
      <c r="BF10" s="61">
        <f t="shared" si="0"/>
        <v>550.06948673486841</v>
      </c>
      <c r="BG10" s="61">
        <f t="shared" si="0"/>
        <v>867.08047655026758</v>
      </c>
      <c r="BH10" s="61">
        <f t="shared" si="0"/>
        <v>894.42629857232873</v>
      </c>
      <c r="BI10" s="61">
        <f t="shared" si="0"/>
        <v>894.42629919779893</v>
      </c>
      <c r="BJ10" s="61">
        <f t="shared" si="0"/>
        <v>772.17090732673637</v>
      </c>
      <c r="BK10" s="61">
        <f t="shared" si="0"/>
        <v>644.72138373664859</v>
      </c>
      <c r="BL10" s="61">
        <f t="shared" si="0"/>
        <v>644.72138373664859</v>
      </c>
      <c r="BM10" s="61">
        <f t="shared" si="0"/>
        <v>644.72138373664859</v>
      </c>
      <c r="BN10" s="61">
        <f t="shared" si="0"/>
        <v>644.72138373664859</v>
      </c>
      <c r="BO10" s="61">
        <f t="shared" si="0"/>
        <v>644.72138373664859</v>
      </c>
      <c r="BP10" s="61">
        <f t="shared" si="0"/>
        <v>644.72138373664859</v>
      </c>
      <c r="BQ10" s="61">
        <f t="shared" si="0"/>
        <v>644.72138373664859</v>
      </c>
      <c r="BR10" s="61"/>
      <c r="BS10" s="61">
        <f>($C$6+$D$6+$E$6)*Table53[[#This Row],[Locality''s Allocation Percentage ]]</f>
        <v>34237.141254394868</v>
      </c>
      <c r="BT10" s="61">
        <f>$F$6*Table53[[#This Row],[Locality''s Allocation Percentage ]]</f>
        <v>12388.794607641403</v>
      </c>
      <c r="BU10" s="61">
        <f t="shared" si="3"/>
        <v>3097.1986519103507</v>
      </c>
      <c r="BV10" s="76">
        <f>($C$7+$D$7+$E$7)*Table53[[#This Row],[Locality''s Allocation Percentage ]]</f>
        <v>8883.4798973348297</v>
      </c>
      <c r="BW10" s="76">
        <f>$F$7*Table53[[#This Row],[Locality''s Allocation Percentage ]]</f>
        <v>3107.1630850818315</v>
      </c>
      <c r="BX10" s="76">
        <f t="shared" si="4"/>
        <v>776.79077127045787</v>
      </c>
    </row>
    <row r="11" spans="2:76" s="19" customFormat="1" ht="18" customHeight="1" x14ac:dyDescent="0.3">
      <c r="B11" s="165" t="s">
        <v>187</v>
      </c>
      <c r="C11" s="163">
        <f t="shared" si="5"/>
        <v>3690728.2372499998</v>
      </c>
      <c r="D11" s="32">
        <f t="shared" si="5"/>
        <v>821074.79246976785</v>
      </c>
      <c r="E11" s="32">
        <v>0</v>
      </c>
      <c r="F11" s="32">
        <f t="shared" si="6"/>
        <v>1654327.7775639147</v>
      </c>
      <c r="G11" s="34">
        <f t="shared" si="1"/>
        <v>6166130.8072836827</v>
      </c>
      <c r="H11" s="19">
        <v>5348881.5035712225</v>
      </c>
      <c r="J11" s="28" t="s">
        <v>2</v>
      </c>
      <c r="K11" s="29">
        <v>1.3780137801378E-2</v>
      </c>
      <c r="M11" s="30" t="s">
        <v>64</v>
      </c>
      <c r="N11" s="61">
        <f>($C$5+$D$5+$E$5)*Table53[[#This Row],[Locality''s Allocation Percentage ]]</f>
        <v>56034.300906169519</v>
      </c>
      <c r="O11" s="61">
        <f>($C$6+$D$6+$E$6)*Table53[[#This Row],[Locality''s Allocation Percentage ]]</f>
        <v>354727.6740492942</v>
      </c>
      <c r="P11" s="61">
        <f>($C$7+$D$7+$E$7)*Table53[[#This Row],[Locality''s Allocation Percentage ]]</f>
        <v>92040.866906221025</v>
      </c>
      <c r="Q11" s="61">
        <f>($C$8+$D$8+$E$8)*Table53[[#This Row],[Locality''s Allocation Percentage ]]</f>
        <v>73708.324203867305</v>
      </c>
      <c r="R11" s="61">
        <f>($C$9+$D$9+$E$9)*Table53[[#This Row],[Locality''s Allocation Percentage ]]</f>
        <v>73708.324203160344</v>
      </c>
      <c r="S11" s="61">
        <f>($C$10+$D$10+$E$10)*Table53[[#This Row],[Locality''s Allocation Percentage ]]</f>
        <v>85022.848058620322</v>
      </c>
      <c r="T11" s="61">
        <f>($C$11+$D$11+$E$11)*Table53[[#This Row],[Locality''s Allocation Percentage ]]</f>
        <v>62173.267482213167</v>
      </c>
      <c r="U11" s="61">
        <f>($C$12+$D$12+$E$12)*Table53[[#This Row],[Locality''s Allocation Percentage ]]</f>
        <v>98004.393439748645</v>
      </c>
      <c r="V11" s="61">
        <f>($C$13+$D$13+$E$13)*Table53[[#This Row],[Locality''s Allocation Percentage ]]</f>
        <v>101095.23768415605</v>
      </c>
      <c r="W11" s="61">
        <f>($C$14+$D$14+$E$14)*Table53[[#This Row],[Locality''s Allocation Percentage ]]</f>
        <v>101095.23775485171</v>
      </c>
      <c r="X11" s="61">
        <f>($C$15+$D$15+$E$15)*Table53[[#This Row],[Locality''s Allocation Percentage ]]</f>
        <v>87276.952314114242</v>
      </c>
      <c r="Y11" s="61">
        <f>($C$16+$D$16+$E$16)*Table53[[#This Row],[Locality''s Allocation Percentage ]]</f>
        <v>72871.584425626948</v>
      </c>
      <c r="Z11" s="61">
        <f>($C$17+$D$17+$E$17)*Table53[[#This Row],[Locality''s Allocation Percentage ]]</f>
        <v>72871.584425626948</v>
      </c>
      <c r="AA11" s="61">
        <f>($C$18+$D$18+$E$18)*Table53[[#This Row],[Locality''s Allocation Percentage ]]</f>
        <v>72871.584425626948</v>
      </c>
      <c r="AB11" s="61">
        <f>($C$19+$D$19+$E$19)*Table53[[#This Row],[Locality''s Allocation Percentage ]]</f>
        <v>72871.584425626948</v>
      </c>
      <c r="AC11" s="61">
        <f>($C$20+$D$20+$E$20)*Table53[[#This Row],[Locality''s Allocation Percentage ]]</f>
        <v>72871.584425626948</v>
      </c>
      <c r="AD11" s="61">
        <f>($C$21+$D$21+$E$21)*Table53[[#This Row],[Locality''s Allocation Percentage ]]</f>
        <v>72871.584425626948</v>
      </c>
      <c r="AE11" s="61">
        <f>($C$22+$D$22+$E$22)*Table53[[#This Row],[Locality''s Allocation Percentage ]]</f>
        <v>72871.584425626948</v>
      </c>
      <c r="AF11" s="61"/>
      <c r="AG11" s="61"/>
      <c r="AH11" s="61">
        <f>$F$6*Table53[[#This Row],[Locality''s Allocation Percentage ]]</f>
        <v>128359.08999496131</v>
      </c>
      <c r="AI11" s="61">
        <f>$F$7*Table53[[#This Row],[Locality''s Allocation Percentage ]]</f>
        <v>32193.013016862886</v>
      </c>
      <c r="AJ11" s="61">
        <f>$F$8*Table53[[#This Row],[Locality''s Allocation Percentage ]]</f>
        <v>27026.385541418011</v>
      </c>
      <c r="AK11" s="61">
        <f>$F$9*Table53[[#This Row],[Locality''s Allocation Percentage ]]</f>
        <v>27026.385541158794</v>
      </c>
      <c r="AL11" s="61">
        <f>$F$10*Table53[[#This Row],[Locality''s Allocation Percentage ]]</f>
        <v>31175.044288160781</v>
      </c>
      <c r="AM11" s="61">
        <f>$F$11*Table53[[#This Row],[Locality''s Allocation Percentage ]]</f>
        <v>22796.864743478156</v>
      </c>
      <c r="AN11" s="61">
        <f>$F$12*Table53[[#This Row],[Locality''s Allocation Percentage ]]</f>
        <v>35934.944261241166</v>
      </c>
      <c r="AO11" s="61">
        <f>$F$13*Table53[[#This Row],[Locality''s Allocation Percentage ]]</f>
        <v>37068.253817523881</v>
      </c>
      <c r="AP11" s="61">
        <f>$F$14*Table53[[#This Row],[Locality''s Allocation Percentage ]]</f>
        <v>37068.253843445622</v>
      </c>
      <c r="AQ11" s="61">
        <f>$F$15*Table53[[#This Row],[Locality''s Allocation Percentage ]]</f>
        <v>32001.549181841889</v>
      </c>
      <c r="AR11" s="61">
        <f>$F$16*Table53[[#This Row],[Locality''s Allocation Percentage ]]</f>
        <v>26719.580956063211</v>
      </c>
      <c r="AS11" s="61">
        <f>$F$17*Table53[[#This Row],[Locality''s Allocation Percentage ]]</f>
        <v>26719.580956063211</v>
      </c>
      <c r="AT11" s="61">
        <f>$F$18*Table53[[#This Row],[Locality''s Allocation Percentage ]]</f>
        <v>26719.580956063211</v>
      </c>
      <c r="AU11" s="61">
        <f>$F$19*Table53[[#This Row],[Locality''s Allocation Percentage ]]</f>
        <v>26719.580956063211</v>
      </c>
      <c r="AV11" s="61">
        <f>$F$20*Table53[[#This Row],[Locality''s Allocation Percentage ]]</f>
        <v>26719.580956063211</v>
      </c>
      <c r="AW11" s="61">
        <f>$F$21*Table53[[#This Row],[Locality''s Allocation Percentage ]]</f>
        <v>26719.580956063211</v>
      </c>
      <c r="AX11" s="61">
        <f>$F$22*Table53[[#This Row],[Locality''s Allocation Percentage ]]</f>
        <v>26719.580956063211</v>
      </c>
      <c r="AY11" s="61"/>
      <c r="AZ11" s="61">
        <f t="shared" si="2"/>
        <v>0</v>
      </c>
      <c r="BA11" s="61">
        <f t="shared" si="2"/>
        <v>32089.772498740327</v>
      </c>
      <c r="BB11" s="61">
        <f t="shared" si="0"/>
        <v>8048.2532542157214</v>
      </c>
      <c r="BC11" s="61">
        <f t="shared" si="0"/>
        <v>6756.5963853545027</v>
      </c>
      <c r="BD11" s="61">
        <f t="shared" si="0"/>
        <v>6756.5963852896984</v>
      </c>
      <c r="BE11" s="61">
        <f t="shared" si="0"/>
        <v>7793.7610720401954</v>
      </c>
      <c r="BF11" s="61">
        <f t="shared" si="0"/>
        <v>5699.216185869539</v>
      </c>
      <c r="BG11" s="61">
        <f t="shared" si="0"/>
        <v>8983.7360653102915</v>
      </c>
      <c r="BH11" s="61">
        <f t="shared" si="0"/>
        <v>9267.0634543809701</v>
      </c>
      <c r="BI11" s="61">
        <f t="shared" si="0"/>
        <v>9267.0634608614055</v>
      </c>
      <c r="BJ11" s="61">
        <f t="shared" si="0"/>
        <v>8000.3872954604722</v>
      </c>
      <c r="BK11" s="61">
        <f t="shared" si="0"/>
        <v>6679.8952390158029</v>
      </c>
      <c r="BL11" s="61">
        <f t="shared" si="0"/>
        <v>6679.8952390158029</v>
      </c>
      <c r="BM11" s="61">
        <f t="shared" si="0"/>
        <v>6679.8952390158029</v>
      </c>
      <c r="BN11" s="61">
        <f t="shared" si="0"/>
        <v>6679.8952390158029</v>
      </c>
      <c r="BO11" s="61">
        <f t="shared" si="0"/>
        <v>6679.8952390158029</v>
      </c>
      <c r="BP11" s="61">
        <f t="shared" si="0"/>
        <v>6679.8952390158029</v>
      </c>
      <c r="BQ11" s="61">
        <f t="shared" si="0"/>
        <v>6679.8952390158029</v>
      </c>
      <c r="BR11" s="61"/>
      <c r="BS11" s="61">
        <f>($C$6+$D$6+$E$6)*Table53[[#This Row],[Locality''s Allocation Percentage ]]</f>
        <v>354727.6740492942</v>
      </c>
      <c r="BT11" s="61">
        <f>$F$6*Table53[[#This Row],[Locality''s Allocation Percentage ]]</f>
        <v>128359.08999496131</v>
      </c>
      <c r="BU11" s="61">
        <f t="shared" si="3"/>
        <v>32089.772498740327</v>
      </c>
      <c r="BV11" s="76">
        <f>($C$7+$D$7+$E$7)*Table53[[#This Row],[Locality''s Allocation Percentage ]]</f>
        <v>92040.866906221025</v>
      </c>
      <c r="BW11" s="76">
        <f>$F$7*Table53[[#This Row],[Locality''s Allocation Percentage ]]</f>
        <v>32193.013016862886</v>
      </c>
      <c r="BX11" s="76">
        <f t="shared" si="4"/>
        <v>8048.2532542157214</v>
      </c>
    </row>
    <row r="12" spans="2:76" s="19" customFormat="1" ht="18" customHeight="1" x14ac:dyDescent="0.3">
      <c r="B12" s="31" t="s">
        <v>188</v>
      </c>
      <c r="C12" s="32">
        <f t="shared" si="5"/>
        <v>6290929.0926684234</v>
      </c>
      <c r="D12" s="32">
        <f t="shared" si="5"/>
        <v>821074.7822092498</v>
      </c>
      <c r="E12" s="32">
        <v>0</v>
      </c>
      <c r="F12" s="32">
        <f t="shared" si="6"/>
        <v>2607734.7541218135</v>
      </c>
      <c r="G12" s="34">
        <f t="shared" si="1"/>
        <v>9719738.6289994866</v>
      </c>
      <c r="J12" s="36" t="s">
        <v>189</v>
      </c>
      <c r="K12" s="37">
        <v>8.3500835008350101E-3</v>
      </c>
      <c r="M12" s="22" t="s">
        <v>59</v>
      </c>
      <c r="N12" s="61">
        <f>($C$5+$D$5+$E$5)*Table53[[#This Row],[Locality''s Allocation Percentage ]]</f>
        <v>33954.021231242099</v>
      </c>
      <c r="O12" s="61">
        <f>($C$6+$D$6+$E$6)*Table53[[#This Row],[Locality''s Allocation Percentage ]]</f>
        <v>214947.46577007329</v>
      </c>
      <c r="P12" s="61">
        <f>($C$7+$D$7+$E$7)*Table53[[#This Row],[Locality''s Allocation Percentage ]]</f>
        <v>55772.223415598433</v>
      </c>
      <c r="Q12" s="61">
        <f>($C$8+$D$8+$E$8)*Table53[[#This Row],[Locality''s Allocation Percentage ]]</f>
        <v>44663.607191748386</v>
      </c>
      <c r="R12" s="61">
        <f>($C$9+$D$9+$E$9)*Table53[[#This Row],[Locality''s Allocation Percentage ]]</f>
        <v>44663.607191319999</v>
      </c>
      <c r="S12" s="61">
        <f>($C$10+$D$10+$E$10)*Table53[[#This Row],[Locality''s Allocation Percentage ]]</f>
        <v>51519.650311283061</v>
      </c>
      <c r="T12" s="61">
        <f>($C$11+$D$11+$E$11)*Table53[[#This Row],[Locality''s Allocation Percentage ]]</f>
        <v>37673.932037480445</v>
      </c>
      <c r="U12" s="61">
        <f>($C$12+$D$12+$E$12)*Table53[[#This Row],[Locality''s Allocation Percentage ]]</f>
        <v>59385.82621349072</v>
      </c>
      <c r="V12" s="61">
        <f>($C$13+$D$13+$E$13)*Table53[[#This Row],[Locality''s Allocation Percentage ]]</f>
        <v>61258.725302083018</v>
      </c>
      <c r="W12" s="61">
        <f>($C$14+$D$14+$E$14)*Table53[[#This Row],[Locality''s Allocation Percentage ]]</f>
        <v>61258.725344921106</v>
      </c>
      <c r="X12" s="61">
        <f>($C$15+$D$15+$E$15)*Table53[[#This Row],[Locality''s Allocation Percentage ]]</f>
        <v>52885.526257101221</v>
      </c>
      <c r="Y12" s="61">
        <f>($C$16+$D$16+$E$16)*Table53[[#This Row],[Locality''s Allocation Percentage ]]</f>
        <v>44156.584176631768</v>
      </c>
      <c r="Z12" s="61">
        <f>($C$17+$D$17+$E$17)*Table53[[#This Row],[Locality''s Allocation Percentage ]]</f>
        <v>44156.584176631768</v>
      </c>
      <c r="AA12" s="61">
        <f>($C$18+$D$18+$E$18)*Table53[[#This Row],[Locality''s Allocation Percentage ]]</f>
        <v>44156.584176631768</v>
      </c>
      <c r="AB12" s="61">
        <f>($C$19+$D$19+$E$19)*Table53[[#This Row],[Locality''s Allocation Percentage ]]</f>
        <v>44156.584176631768</v>
      </c>
      <c r="AC12" s="61">
        <f>($C$20+$D$20+$E$20)*Table53[[#This Row],[Locality''s Allocation Percentage ]]</f>
        <v>44156.584176631768</v>
      </c>
      <c r="AD12" s="61">
        <f>($C$21+$D$21+$E$21)*Table53[[#This Row],[Locality''s Allocation Percentage ]]</f>
        <v>44156.584176631768</v>
      </c>
      <c r="AE12" s="61">
        <f>($C$22+$D$22+$E$22)*Table53[[#This Row],[Locality''s Allocation Percentage ]]</f>
        <v>44156.584176631768</v>
      </c>
      <c r="AF12" s="61"/>
      <c r="AG12" s="61"/>
      <c r="AH12" s="61">
        <f>$F$6*Table53[[#This Row],[Locality''s Allocation Percentage ]]</f>
        <v>77779.274416395376</v>
      </c>
      <c r="AI12" s="61">
        <f>$F$7*Table53[[#This Row],[Locality''s Allocation Percentage ]]</f>
        <v>19507.377263483704</v>
      </c>
      <c r="AJ12" s="61">
        <f>$F$8*Table53[[#This Row],[Locality''s Allocation Percentage ]]</f>
        <v>16376.65597030774</v>
      </c>
      <c r="AK12" s="61">
        <f>$F$9*Table53[[#This Row],[Locality''s Allocation Percentage ]]</f>
        <v>16376.655970150669</v>
      </c>
      <c r="AL12" s="61">
        <f>$F$10*Table53[[#This Row],[Locality''s Allocation Percentage ]]</f>
        <v>18890.538447470452</v>
      </c>
      <c r="AM12" s="61">
        <f>$F$11*Table53[[#This Row],[Locality''s Allocation Percentage ]]</f>
        <v>13813.775080409494</v>
      </c>
      <c r="AN12" s="61">
        <f>$F$12*Table53[[#This Row],[Locality''s Allocation Percentage ]]</f>
        <v>21774.802944946598</v>
      </c>
      <c r="AO12" s="61">
        <f>$F$13*Table53[[#This Row],[Locality''s Allocation Percentage ]]</f>
        <v>22461.53261076377</v>
      </c>
      <c r="AP12" s="61">
        <f>$F$14*Table53[[#This Row],[Locality''s Allocation Percentage ]]</f>
        <v>22461.532626471067</v>
      </c>
      <c r="AQ12" s="61">
        <f>$F$15*Table53[[#This Row],[Locality''s Allocation Percentage ]]</f>
        <v>19391.359627603782</v>
      </c>
      <c r="AR12" s="61">
        <f>$F$16*Table53[[#This Row],[Locality''s Allocation Percentage ]]</f>
        <v>16190.747531431647</v>
      </c>
      <c r="AS12" s="61">
        <f>$F$17*Table53[[#This Row],[Locality''s Allocation Percentage ]]</f>
        <v>16190.747531431647</v>
      </c>
      <c r="AT12" s="61">
        <f>$F$18*Table53[[#This Row],[Locality''s Allocation Percentage ]]</f>
        <v>16190.747531431647</v>
      </c>
      <c r="AU12" s="61">
        <f>$F$19*Table53[[#This Row],[Locality''s Allocation Percentage ]]</f>
        <v>16190.747531431647</v>
      </c>
      <c r="AV12" s="61">
        <f>$F$20*Table53[[#This Row],[Locality''s Allocation Percentage ]]</f>
        <v>16190.747531431647</v>
      </c>
      <c r="AW12" s="61">
        <f>$F$21*Table53[[#This Row],[Locality''s Allocation Percentage ]]</f>
        <v>16190.747531431647</v>
      </c>
      <c r="AX12" s="61">
        <f>$F$22*Table53[[#This Row],[Locality''s Allocation Percentage ]]</f>
        <v>16190.747531431647</v>
      </c>
      <c r="AY12" s="61"/>
      <c r="AZ12" s="61">
        <f t="shared" si="2"/>
        <v>0</v>
      </c>
      <c r="BA12" s="61">
        <f t="shared" si="2"/>
        <v>19444.818604098844</v>
      </c>
      <c r="BB12" s="61">
        <f t="shared" si="0"/>
        <v>4876.844315870926</v>
      </c>
      <c r="BC12" s="61">
        <f t="shared" si="0"/>
        <v>4094.163992576935</v>
      </c>
      <c r="BD12" s="61">
        <f t="shared" si="0"/>
        <v>4094.1639925376671</v>
      </c>
      <c r="BE12" s="61">
        <f t="shared" si="0"/>
        <v>4722.6346118676129</v>
      </c>
      <c r="BF12" s="61">
        <f t="shared" si="0"/>
        <v>3453.4437701023735</v>
      </c>
      <c r="BG12" s="61">
        <f t="shared" si="0"/>
        <v>5443.7007362366494</v>
      </c>
      <c r="BH12" s="61">
        <f t="shared" si="0"/>
        <v>5615.3831526909426</v>
      </c>
      <c r="BI12" s="61">
        <f t="shared" si="0"/>
        <v>5615.3831566177669</v>
      </c>
      <c r="BJ12" s="61">
        <f t="shared" si="0"/>
        <v>4847.8399069009456</v>
      </c>
      <c r="BK12" s="61">
        <f t="shared" si="0"/>
        <v>4047.6868828579118</v>
      </c>
      <c r="BL12" s="61">
        <f t="shared" si="0"/>
        <v>4047.6868828579118</v>
      </c>
      <c r="BM12" s="61">
        <f t="shared" si="0"/>
        <v>4047.6868828579118</v>
      </c>
      <c r="BN12" s="61">
        <f t="shared" si="0"/>
        <v>4047.6868828579118</v>
      </c>
      <c r="BO12" s="61">
        <f t="shared" si="0"/>
        <v>4047.6868828579118</v>
      </c>
      <c r="BP12" s="61">
        <f t="shared" si="0"/>
        <v>4047.6868828579118</v>
      </c>
      <c r="BQ12" s="61">
        <f t="shared" si="0"/>
        <v>4047.6868828579118</v>
      </c>
      <c r="BR12" s="61"/>
      <c r="BS12" s="61">
        <f>($C$6+$D$6+$E$6)*Table53[[#This Row],[Locality''s Allocation Percentage ]]</f>
        <v>214947.46577007329</v>
      </c>
      <c r="BT12" s="61">
        <f>$F$6*Table53[[#This Row],[Locality''s Allocation Percentage ]]</f>
        <v>77779.274416395376</v>
      </c>
      <c r="BU12" s="61">
        <f t="shared" si="3"/>
        <v>19444.818604098844</v>
      </c>
      <c r="BV12" s="76">
        <f>($C$7+$D$7+$E$7)*Table53[[#This Row],[Locality''s Allocation Percentage ]]</f>
        <v>55772.223415598433</v>
      </c>
      <c r="BW12" s="76">
        <f>$F$7*Table53[[#This Row],[Locality''s Allocation Percentage ]]</f>
        <v>19507.377263483704</v>
      </c>
      <c r="BX12" s="76">
        <f t="shared" si="4"/>
        <v>4876.844315870926</v>
      </c>
    </row>
    <row r="13" spans="2:76" s="19" customFormat="1" ht="18" customHeight="1" x14ac:dyDescent="0.3">
      <c r="B13" s="31" t="s">
        <v>190</v>
      </c>
      <c r="C13" s="32">
        <f t="shared" si="5"/>
        <v>6290929.0926684234</v>
      </c>
      <c r="D13" s="32">
        <f t="shared" si="5"/>
        <v>1045371.831263311</v>
      </c>
      <c r="E13" s="32">
        <v>0</v>
      </c>
      <c r="F13" s="32">
        <f t="shared" si="6"/>
        <v>2689977.0054416358</v>
      </c>
      <c r="G13" s="34">
        <f t="shared" si="1"/>
        <v>10026277.92937337</v>
      </c>
      <c r="H13" s="35">
        <f>H11-C11</f>
        <v>1658153.2663212228</v>
      </c>
      <c r="J13" s="28" t="s">
        <v>191</v>
      </c>
      <c r="K13" s="29">
        <v>3.7000370003699998E-4</v>
      </c>
      <c r="M13" s="30" t="s">
        <v>55</v>
      </c>
      <c r="N13" s="61">
        <f>($C$5+$D$5+$E$5)*Table53[[#This Row],[Locality''s Allocation Percentage ]]</f>
        <v>1504.549443779588</v>
      </c>
      <c r="O13" s="61">
        <f>($C$6+$D$6+$E$6)*Table53[[#This Row],[Locality''s Allocation Percentage ]]</f>
        <v>9524.6182437038351</v>
      </c>
      <c r="P13" s="61">
        <f>($C$7+$D$7+$E$7)*Table53[[#This Row],[Locality''s Allocation Percentage ]]</f>
        <v>2471.3440315893886</v>
      </c>
      <c r="Q13" s="61">
        <f>($C$8+$D$8+$E$8)*Table53[[#This Row],[Locality''s Allocation Percentage ]]</f>
        <v>1979.1059474187882</v>
      </c>
      <c r="R13" s="61">
        <f>($C$9+$D$9+$E$9)*Table53[[#This Row],[Locality''s Allocation Percentage ]]</f>
        <v>1979.1059473998059</v>
      </c>
      <c r="S13" s="61">
        <f>($C$10+$D$10+$E$10)*Table53[[#This Row],[Locality''s Allocation Percentage ]]</f>
        <v>2282.9066604999648</v>
      </c>
      <c r="T13" s="61">
        <f>($C$11+$D$11+$E$11)*Table53[[#This Row],[Locality''s Allocation Percentage ]]</f>
        <v>1669.3838148344607</v>
      </c>
      <c r="U13" s="61">
        <f>($C$12+$D$12+$E$12)*Table53[[#This Row],[Locality''s Allocation Percentage ]]</f>
        <v>2631.4677483822202</v>
      </c>
      <c r="V13" s="61">
        <f>($C$13+$D$13+$E$13)*Table53[[#This Row],[Locality''s Allocation Percentage ]]</f>
        <v>2714.4584864396033</v>
      </c>
      <c r="W13" s="61">
        <f>($C$14+$D$14+$E$14)*Table53[[#This Row],[Locality''s Allocation Percentage ]]</f>
        <v>2714.4584883378179</v>
      </c>
      <c r="X13" s="61">
        <f>($C$15+$D$15+$E$15)*Table53[[#This Row],[Locality''s Allocation Percentage ]]</f>
        <v>2343.4305048056799</v>
      </c>
      <c r="Y13" s="61">
        <f>($C$16+$D$16+$E$16)*Table53[[#This Row],[Locality''s Allocation Percentage ]]</f>
        <v>1956.6390593238002</v>
      </c>
      <c r="Z13" s="61">
        <f>($C$17+$D$17+$E$17)*Table53[[#This Row],[Locality''s Allocation Percentage ]]</f>
        <v>1956.6390593238002</v>
      </c>
      <c r="AA13" s="61">
        <f>($C$18+$D$18+$E$18)*Table53[[#This Row],[Locality''s Allocation Percentage ]]</f>
        <v>1956.6390593238002</v>
      </c>
      <c r="AB13" s="61">
        <f>($C$19+$D$19+$E$19)*Table53[[#This Row],[Locality''s Allocation Percentage ]]</f>
        <v>1956.6390593238002</v>
      </c>
      <c r="AC13" s="61">
        <f>($C$20+$D$20+$E$20)*Table53[[#This Row],[Locality''s Allocation Percentage ]]</f>
        <v>1956.6390593238002</v>
      </c>
      <c r="AD13" s="61">
        <f>($C$21+$D$21+$E$21)*Table53[[#This Row],[Locality''s Allocation Percentage ]]</f>
        <v>1956.6390593238002</v>
      </c>
      <c r="AE13" s="61">
        <f>($C$22+$D$22+$E$22)*Table53[[#This Row],[Locality''s Allocation Percentage ]]</f>
        <v>1956.6390593238002</v>
      </c>
      <c r="AF13" s="61"/>
      <c r="AG13" s="61"/>
      <c r="AH13" s="61">
        <f>$F$6*Table53[[#This Row],[Locality''s Allocation Percentage ]]</f>
        <v>3446.5067705468564</v>
      </c>
      <c r="AI13" s="61">
        <f>$F$7*Table53[[#This Row],[Locality''s Allocation Percentage ]]</f>
        <v>864.39875299268999</v>
      </c>
      <c r="AJ13" s="61">
        <f>$F$8*Table53[[#This Row],[Locality''s Allocation Percentage ]]</f>
        <v>725.67218072022229</v>
      </c>
      <c r="AK13" s="61">
        <f>$F$9*Table53[[#This Row],[Locality''s Allocation Percentage ]]</f>
        <v>725.67218071326226</v>
      </c>
      <c r="AL13" s="61">
        <f>$F$10*Table53[[#This Row],[Locality''s Allocation Percentage ]]</f>
        <v>837.06577551665373</v>
      </c>
      <c r="AM13" s="61">
        <f>$F$11*Table53[[#This Row],[Locality''s Allocation Percentage ]]</f>
        <v>612.10739877263552</v>
      </c>
      <c r="AN13" s="61">
        <f>$F$12*Table53[[#This Row],[Locality''s Allocation Percentage ]]</f>
        <v>964.87150774014742</v>
      </c>
      <c r="AO13" s="61">
        <f>$F$13*Table53[[#This Row],[Locality''s Allocation Percentage ]]</f>
        <v>995.30144502785447</v>
      </c>
      <c r="AP13" s="61">
        <f>$F$14*Table53[[#This Row],[Locality''s Allocation Percentage ]]</f>
        <v>995.30144572386644</v>
      </c>
      <c r="AQ13" s="61">
        <f>$F$15*Table53[[#This Row],[Locality''s Allocation Percentage ]]</f>
        <v>859.25785176208262</v>
      </c>
      <c r="AR13" s="61">
        <f>$F$16*Table53[[#This Row],[Locality''s Allocation Percentage ]]</f>
        <v>717.4343217520601</v>
      </c>
      <c r="AS13" s="61">
        <f>$F$17*Table53[[#This Row],[Locality''s Allocation Percentage ]]</f>
        <v>717.4343217520601</v>
      </c>
      <c r="AT13" s="61">
        <f>$F$18*Table53[[#This Row],[Locality''s Allocation Percentage ]]</f>
        <v>717.4343217520601</v>
      </c>
      <c r="AU13" s="61">
        <f>$F$19*Table53[[#This Row],[Locality''s Allocation Percentage ]]</f>
        <v>717.4343217520601</v>
      </c>
      <c r="AV13" s="61">
        <f>$F$20*Table53[[#This Row],[Locality''s Allocation Percentage ]]</f>
        <v>717.4343217520601</v>
      </c>
      <c r="AW13" s="61">
        <f>$F$21*Table53[[#This Row],[Locality''s Allocation Percentage ]]</f>
        <v>717.4343217520601</v>
      </c>
      <c r="AX13" s="61">
        <f>$F$22*Table53[[#This Row],[Locality''s Allocation Percentage ]]</f>
        <v>717.4343217520601</v>
      </c>
      <c r="AY13" s="61"/>
      <c r="AZ13" s="61">
        <f t="shared" si="2"/>
        <v>0</v>
      </c>
      <c r="BA13" s="61">
        <f t="shared" si="2"/>
        <v>861.6266926367141</v>
      </c>
      <c r="BB13" s="61">
        <f t="shared" si="0"/>
        <v>216.0996882481725</v>
      </c>
      <c r="BC13" s="61">
        <f t="shared" si="0"/>
        <v>181.41804518005557</v>
      </c>
      <c r="BD13" s="61">
        <f t="shared" si="0"/>
        <v>181.41804517831557</v>
      </c>
      <c r="BE13" s="61">
        <f t="shared" si="0"/>
        <v>209.26644387916343</v>
      </c>
      <c r="BF13" s="61">
        <f t="shared" si="0"/>
        <v>153.02684969315888</v>
      </c>
      <c r="BG13" s="61">
        <f t="shared" si="0"/>
        <v>241.21787693503686</v>
      </c>
      <c r="BH13" s="61">
        <f t="shared" si="0"/>
        <v>248.82536125696362</v>
      </c>
      <c r="BI13" s="61">
        <f t="shared" si="0"/>
        <v>248.82536143096661</v>
      </c>
      <c r="BJ13" s="61">
        <f t="shared" si="0"/>
        <v>214.81446294052066</v>
      </c>
      <c r="BK13" s="61">
        <f t="shared" si="0"/>
        <v>179.35858043801503</v>
      </c>
      <c r="BL13" s="61">
        <f t="shared" si="0"/>
        <v>179.35858043801503</v>
      </c>
      <c r="BM13" s="61">
        <f t="shared" si="0"/>
        <v>179.35858043801503</v>
      </c>
      <c r="BN13" s="61">
        <f t="shared" si="0"/>
        <v>179.35858043801503</v>
      </c>
      <c r="BO13" s="61">
        <f t="shared" si="0"/>
        <v>179.35858043801503</v>
      </c>
      <c r="BP13" s="61">
        <f t="shared" si="0"/>
        <v>179.35858043801503</v>
      </c>
      <c r="BQ13" s="61">
        <f t="shared" si="0"/>
        <v>179.35858043801503</v>
      </c>
      <c r="BR13" s="61"/>
      <c r="BS13" s="61">
        <f>($C$6+$D$6+$E$6)*Table53[[#This Row],[Locality''s Allocation Percentage ]]</f>
        <v>9524.6182437038351</v>
      </c>
      <c r="BT13" s="61">
        <f>$F$6*Table53[[#This Row],[Locality''s Allocation Percentage ]]</f>
        <v>3446.5067705468564</v>
      </c>
      <c r="BU13" s="61">
        <f t="shared" si="3"/>
        <v>861.6266926367141</v>
      </c>
      <c r="BV13" s="76">
        <f>($C$7+$D$7+$E$7)*Table53[[#This Row],[Locality''s Allocation Percentage ]]</f>
        <v>2471.3440315893886</v>
      </c>
      <c r="BW13" s="76">
        <f>$F$7*Table53[[#This Row],[Locality''s Allocation Percentage ]]</f>
        <v>864.39875299268999</v>
      </c>
      <c r="BX13" s="76">
        <f t="shared" si="4"/>
        <v>216.0996882481725</v>
      </c>
    </row>
    <row r="14" spans="2:76" s="19" customFormat="1" ht="18" customHeight="1" x14ac:dyDescent="0.3">
      <c r="B14" s="31" t="s">
        <v>192</v>
      </c>
      <c r="C14" s="32">
        <f t="shared" si="5"/>
        <v>6290929.0926684234</v>
      </c>
      <c r="D14" s="32">
        <f t="shared" si="5"/>
        <v>1045371.8363935698</v>
      </c>
      <c r="E14" s="32">
        <v>0</v>
      </c>
      <c r="F14" s="32">
        <f t="shared" si="6"/>
        <v>2689977.0073227305</v>
      </c>
      <c r="G14" s="34">
        <f t="shared" si="1"/>
        <v>10026277.936384723</v>
      </c>
      <c r="J14" s="36" t="s">
        <v>193</v>
      </c>
      <c r="K14" s="37">
        <v>7.7700777007770096E-3</v>
      </c>
      <c r="M14" s="22" t="s">
        <v>30</v>
      </c>
      <c r="N14" s="61">
        <f>($C$5+$D$5+$E$5)*Table53[[#This Row],[Locality''s Allocation Percentage ]]</f>
        <v>31595.538319371386</v>
      </c>
      <c r="O14" s="61">
        <f>($C$6+$D$6+$E$6)*Table53[[#This Row],[Locality''s Allocation Percentage ]]</f>
        <v>200016.98311778079</v>
      </c>
      <c r="P14" s="61">
        <f>($C$7+$D$7+$E$7)*Table53[[#This Row],[Locality''s Allocation Percentage ]]</f>
        <v>51898.22466337723</v>
      </c>
      <c r="Q14" s="61">
        <f>($C$8+$D$8+$E$8)*Table53[[#This Row],[Locality''s Allocation Percentage ]]</f>
        <v>41561.224895794607</v>
      </c>
      <c r="R14" s="61">
        <f>($C$9+$D$9+$E$9)*Table53[[#This Row],[Locality''s Allocation Percentage ]]</f>
        <v>41561.224895395979</v>
      </c>
      <c r="S14" s="61">
        <f>($C$10+$D$10+$E$10)*Table53[[#This Row],[Locality''s Allocation Percentage ]]</f>
        <v>47941.039870499328</v>
      </c>
      <c r="T14" s="61">
        <f>($C$11+$D$11+$E$11)*Table53[[#This Row],[Locality''s Allocation Percentage ]]</f>
        <v>35057.060111523722</v>
      </c>
      <c r="U14" s="61">
        <f>($C$12+$D$12+$E$12)*Table53[[#This Row],[Locality''s Allocation Percentage ]]</f>
        <v>55260.822716026698</v>
      </c>
      <c r="V14" s="61">
        <f>($C$13+$D$13+$E$13)*Table53[[#This Row],[Locality''s Allocation Percentage ]]</f>
        <v>57003.628215231744</v>
      </c>
      <c r="W14" s="61">
        <f>($C$14+$D$14+$E$14)*Table53[[#This Row],[Locality''s Allocation Percentage ]]</f>
        <v>57003.628255094249</v>
      </c>
      <c r="X14" s="61">
        <f>($C$15+$D$15+$E$15)*Table53[[#This Row],[Locality''s Allocation Percentage ]]</f>
        <v>49212.040600919339</v>
      </c>
      <c r="Y14" s="61">
        <f>($C$16+$D$16+$E$16)*Table53[[#This Row],[Locality''s Allocation Percentage ]]</f>
        <v>41089.420245799862</v>
      </c>
      <c r="Z14" s="61">
        <f>($C$17+$D$17+$E$17)*Table53[[#This Row],[Locality''s Allocation Percentage ]]</f>
        <v>41089.420245799862</v>
      </c>
      <c r="AA14" s="61">
        <f>($C$18+$D$18+$E$18)*Table53[[#This Row],[Locality''s Allocation Percentage ]]</f>
        <v>41089.420245799862</v>
      </c>
      <c r="AB14" s="61">
        <f>($C$19+$D$19+$E$19)*Table53[[#This Row],[Locality''s Allocation Percentage ]]</f>
        <v>41089.420245799862</v>
      </c>
      <c r="AC14" s="61">
        <f>($C$20+$D$20+$E$20)*Table53[[#This Row],[Locality''s Allocation Percentage ]]</f>
        <v>41089.420245799862</v>
      </c>
      <c r="AD14" s="61">
        <f>($C$21+$D$21+$E$21)*Table53[[#This Row],[Locality''s Allocation Percentage ]]</f>
        <v>41089.420245799862</v>
      </c>
      <c r="AE14" s="61">
        <f>($C$22+$D$22+$E$22)*Table53[[#This Row],[Locality''s Allocation Percentage ]]</f>
        <v>41089.420245799862</v>
      </c>
      <c r="AF14" s="61"/>
      <c r="AG14" s="61"/>
      <c r="AH14" s="61">
        <f>$F$6*Table53[[#This Row],[Locality''s Allocation Percentage ]]</f>
        <v>72376.642181484087</v>
      </c>
      <c r="AI14" s="61">
        <f>$F$7*Table53[[#This Row],[Locality''s Allocation Percentage ]]</f>
        <v>18152.373812846512</v>
      </c>
      <c r="AJ14" s="61">
        <f>$F$8*Table53[[#This Row],[Locality''s Allocation Percentage ]]</f>
        <v>15239.115795124688</v>
      </c>
      <c r="AK14" s="61">
        <f>$F$9*Table53[[#This Row],[Locality''s Allocation Percentage ]]</f>
        <v>15239.115794978527</v>
      </c>
      <c r="AL14" s="61">
        <f>$F$10*Table53[[#This Row],[Locality''s Allocation Percentage ]]</f>
        <v>17578.381285849751</v>
      </c>
      <c r="AM14" s="61">
        <f>$F$11*Table53[[#This Row],[Locality''s Allocation Percentage ]]</f>
        <v>12854.255374225362</v>
      </c>
      <c r="AN14" s="61">
        <f>$F$12*Table53[[#This Row],[Locality''s Allocation Percentage ]]</f>
        <v>20262.301662543119</v>
      </c>
      <c r="AO14" s="61">
        <f>$F$13*Table53[[#This Row],[Locality''s Allocation Percentage ]]</f>
        <v>20901.330345584971</v>
      </c>
      <c r="AP14" s="61">
        <f>$F$14*Table53[[#This Row],[Locality''s Allocation Percentage ]]</f>
        <v>20901.330360201224</v>
      </c>
      <c r="AQ14" s="61">
        <f>$F$15*Table53[[#This Row],[Locality''s Allocation Percentage ]]</f>
        <v>18044.414887003757</v>
      </c>
      <c r="AR14" s="61">
        <f>$F$16*Table53[[#This Row],[Locality''s Allocation Percentage ]]</f>
        <v>15066.120756793282</v>
      </c>
      <c r="AS14" s="61">
        <f>$F$17*Table53[[#This Row],[Locality''s Allocation Percentage ]]</f>
        <v>15066.120756793282</v>
      </c>
      <c r="AT14" s="61">
        <f>$F$18*Table53[[#This Row],[Locality''s Allocation Percentage ]]</f>
        <v>15066.120756793282</v>
      </c>
      <c r="AU14" s="61">
        <f>$F$19*Table53[[#This Row],[Locality''s Allocation Percentage ]]</f>
        <v>15066.120756793282</v>
      </c>
      <c r="AV14" s="61">
        <f>$F$20*Table53[[#This Row],[Locality''s Allocation Percentage ]]</f>
        <v>15066.120756793282</v>
      </c>
      <c r="AW14" s="61">
        <f>$F$21*Table53[[#This Row],[Locality''s Allocation Percentage ]]</f>
        <v>15066.120756793282</v>
      </c>
      <c r="AX14" s="61">
        <f>$F$22*Table53[[#This Row],[Locality''s Allocation Percentage ]]</f>
        <v>15066.120756793282</v>
      </c>
      <c r="AY14" s="61"/>
      <c r="AZ14" s="61">
        <f t="shared" si="2"/>
        <v>0</v>
      </c>
      <c r="BA14" s="61">
        <f t="shared" si="2"/>
        <v>18094.160545371022</v>
      </c>
      <c r="BB14" s="61">
        <f t="shared" si="0"/>
        <v>4538.093453211628</v>
      </c>
      <c r="BC14" s="61">
        <f t="shared" si="0"/>
        <v>3809.7789487811719</v>
      </c>
      <c r="BD14" s="61">
        <f t="shared" si="0"/>
        <v>3809.7789487446316</v>
      </c>
      <c r="BE14" s="61">
        <f t="shared" si="0"/>
        <v>4394.5953214624378</v>
      </c>
      <c r="BF14" s="61">
        <f t="shared" si="0"/>
        <v>3213.5638435563405</v>
      </c>
      <c r="BG14" s="61">
        <f t="shared" si="0"/>
        <v>5065.5754156357798</v>
      </c>
      <c r="BH14" s="61">
        <f t="shared" si="0"/>
        <v>5225.3325863962427</v>
      </c>
      <c r="BI14" s="61">
        <f t="shared" si="0"/>
        <v>5225.332590050306</v>
      </c>
      <c r="BJ14" s="61">
        <f t="shared" si="0"/>
        <v>4511.1037217509393</v>
      </c>
      <c r="BK14" s="61">
        <f t="shared" si="0"/>
        <v>3766.5301891983204</v>
      </c>
      <c r="BL14" s="61">
        <f t="shared" si="0"/>
        <v>3766.5301891983204</v>
      </c>
      <c r="BM14" s="61">
        <f t="shared" si="0"/>
        <v>3766.5301891983204</v>
      </c>
      <c r="BN14" s="61">
        <f t="shared" si="0"/>
        <v>3766.5301891983204</v>
      </c>
      <c r="BO14" s="61">
        <f t="shared" si="0"/>
        <v>3766.5301891983204</v>
      </c>
      <c r="BP14" s="61">
        <f t="shared" si="0"/>
        <v>3766.5301891983204</v>
      </c>
      <c r="BQ14" s="61">
        <f t="shared" si="0"/>
        <v>3766.5301891983204</v>
      </c>
      <c r="BR14" s="61"/>
      <c r="BS14" s="61">
        <f>($C$6+$D$6+$E$6)*Table53[[#This Row],[Locality''s Allocation Percentage ]]</f>
        <v>200016.98311778079</v>
      </c>
      <c r="BT14" s="61">
        <f>$F$6*Table53[[#This Row],[Locality''s Allocation Percentage ]]</f>
        <v>72376.642181484087</v>
      </c>
      <c r="BU14" s="61">
        <f t="shared" si="3"/>
        <v>18094.160545371022</v>
      </c>
      <c r="BV14" s="76">
        <f>($C$7+$D$7+$E$7)*Table53[[#This Row],[Locality''s Allocation Percentage ]]</f>
        <v>51898.22466337723</v>
      </c>
      <c r="BW14" s="76">
        <f>$F$7*Table53[[#This Row],[Locality''s Allocation Percentage ]]</f>
        <v>18152.373812846512</v>
      </c>
      <c r="BX14" s="76">
        <f t="shared" si="4"/>
        <v>4538.093453211628</v>
      </c>
    </row>
    <row r="15" spans="2:76" s="19" customFormat="1" ht="18" customHeight="1" x14ac:dyDescent="0.3">
      <c r="B15" s="31" t="s">
        <v>194</v>
      </c>
      <c r="C15" s="32">
        <f t="shared" si="5"/>
        <v>5288160.791711376</v>
      </c>
      <c r="D15" s="32">
        <f t="shared" si="5"/>
        <v>1045371.831263311</v>
      </c>
      <c r="E15" s="32">
        <v>0</v>
      </c>
      <c r="F15" s="32">
        <f t="shared" si="6"/>
        <v>2322295.2950907187</v>
      </c>
      <c r="G15" s="34">
        <f t="shared" si="1"/>
        <v>8655827.9180654064</v>
      </c>
      <c r="J15" s="28" t="s">
        <v>195</v>
      </c>
      <c r="K15" s="29">
        <v>1.470014700147E-3</v>
      </c>
      <c r="M15" s="30" t="s">
        <v>83</v>
      </c>
      <c r="N15" s="61">
        <f>($C$5+$D$5+$E$5)*Table53[[#This Row],[Locality''s Allocation Percentage ]]</f>
        <v>5977.5342766378226</v>
      </c>
      <c r="O15" s="61">
        <f>($C$6+$D$6+$E$6)*Table53[[#This Row],[Locality''s Allocation Percentage ]]</f>
        <v>37841.050860120646</v>
      </c>
      <c r="P15" s="61">
        <f>($C$7+$D$7+$E$7)*Table53[[#This Row],[Locality''s Allocation Percentage ]]</f>
        <v>9818.5830444227067</v>
      </c>
      <c r="Q15" s="61">
        <f>($C$8+$D$8+$E$8)*Table53[[#This Row],[Locality''s Allocation Percentage ]]</f>
        <v>7862.9344397449158</v>
      </c>
      <c r="R15" s="61">
        <f>($C$9+$D$9+$E$9)*Table53[[#This Row],[Locality''s Allocation Percentage ]]</f>
        <v>7862.9344396694996</v>
      </c>
      <c r="S15" s="61">
        <f>($C$10+$D$10+$E$10)*Table53[[#This Row],[Locality''s Allocation Percentage ]]</f>
        <v>9069.9264619863479</v>
      </c>
      <c r="T15" s="61">
        <f>($C$11+$D$11+$E$11)*Table53[[#This Row],[Locality''s Allocation Percentage ]]</f>
        <v>6632.4167778558312</v>
      </c>
      <c r="U15" s="61">
        <f>($C$12+$D$12+$E$12)*Table53[[#This Row],[Locality''s Allocation Percentage ]]</f>
        <v>10454.750243572606</v>
      </c>
      <c r="V15" s="61">
        <f>($C$13+$D$13+$E$13)*Table53[[#This Row],[Locality''s Allocation Percentage ]]</f>
        <v>10784.470202881668</v>
      </c>
      <c r="W15" s="61">
        <f>($C$14+$D$14+$E$14)*Table53[[#This Row],[Locality''s Allocation Percentage ]]</f>
        <v>10784.470210423224</v>
      </c>
      <c r="X15" s="61">
        <f>($C$15+$D$15+$E$15)*Table53[[#This Row],[Locality''s Allocation Percentage ]]</f>
        <v>9310.386059633378</v>
      </c>
      <c r="Y15" s="61">
        <f>($C$16+$D$16+$E$16)*Table53[[#This Row],[Locality''s Allocation Percentage ]]</f>
        <v>7773.674100556721</v>
      </c>
      <c r="Z15" s="61">
        <f>($C$17+$D$17+$E$17)*Table53[[#This Row],[Locality''s Allocation Percentage ]]</f>
        <v>7773.674100556721</v>
      </c>
      <c r="AA15" s="61">
        <f>($C$18+$D$18+$E$18)*Table53[[#This Row],[Locality''s Allocation Percentage ]]</f>
        <v>7773.674100556721</v>
      </c>
      <c r="AB15" s="61">
        <f>($C$19+$D$19+$E$19)*Table53[[#This Row],[Locality''s Allocation Percentage ]]</f>
        <v>7773.674100556721</v>
      </c>
      <c r="AC15" s="61">
        <f>($C$20+$D$20+$E$20)*Table53[[#This Row],[Locality''s Allocation Percentage ]]</f>
        <v>7773.674100556721</v>
      </c>
      <c r="AD15" s="61">
        <f>($C$21+$D$21+$E$21)*Table53[[#This Row],[Locality''s Allocation Percentage ]]</f>
        <v>7773.674100556721</v>
      </c>
      <c r="AE15" s="61">
        <f>($C$22+$D$22+$E$22)*Table53[[#This Row],[Locality''s Allocation Percentage ]]</f>
        <v>7773.674100556721</v>
      </c>
      <c r="AF15" s="61"/>
      <c r="AG15" s="61"/>
      <c r="AH15" s="61">
        <f>$F$6*Table53[[#This Row],[Locality''s Allocation Percentage ]]</f>
        <v>13692.878250551026</v>
      </c>
      <c r="AI15" s="61">
        <f>$F$7*Table53[[#This Row],[Locality''s Allocation Percentage ]]</f>
        <v>3434.2328835114981</v>
      </c>
      <c r="AJ15" s="61">
        <f>$F$8*Table53[[#This Row],[Locality''s Allocation Percentage ]]</f>
        <v>2883.0759612398024</v>
      </c>
      <c r="AK15" s="61">
        <f>$F$9*Table53[[#This Row],[Locality''s Allocation Percentage ]]</f>
        <v>2883.0759612121501</v>
      </c>
      <c r="AL15" s="61">
        <f>$F$10*Table53[[#This Row],[Locality''s Allocation Percentage ]]</f>
        <v>3325.6397027283274</v>
      </c>
      <c r="AM15" s="61">
        <f>$F$11*Table53[[#This Row],[Locality''s Allocation Percentage ]]</f>
        <v>2431.8861518804711</v>
      </c>
      <c r="AN15" s="61">
        <f>$F$12*Table53[[#This Row],[Locality''s Allocation Percentage ]]</f>
        <v>3833.4084226432883</v>
      </c>
      <c r="AO15" s="61">
        <f>$F$13*Table53[[#This Row],[Locality''s Allocation Percentage ]]</f>
        <v>3954.3057410566112</v>
      </c>
      <c r="AP15" s="61">
        <f>$F$14*Table53[[#This Row],[Locality''s Allocation Percentage ]]</f>
        <v>3954.305743821848</v>
      </c>
      <c r="AQ15" s="61">
        <f>$F$15*Table53[[#This Row],[Locality''s Allocation Percentage ]]</f>
        <v>3413.8082218655718</v>
      </c>
      <c r="AR15" s="61">
        <f>$F$16*Table53[[#This Row],[Locality''s Allocation Percentage ]]</f>
        <v>2850.3471702041306</v>
      </c>
      <c r="AS15" s="61">
        <f>$F$17*Table53[[#This Row],[Locality''s Allocation Percentage ]]</f>
        <v>2850.3471702041306</v>
      </c>
      <c r="AT15" s="61">
        <f>$F$18*Table53[[#This Row],[Locality''s Allocation Percentage ]]</f>
        <v>2850.3471702041306</v>
      </c>
      <c r="AU15" s="61">
        <f>$F$19*Table53[[#This Row],[Locality''s Allocation Percentage ]]</f>
        <v>2850.3471702041306</v>
      </c>
      <c r="AV15" s="61">
        <f>$F$20*Table53[[#This Row],[Locality''s Allocation Percentage ]]</f>
        <v>2850.3471702041306</v>
      </c>
      <c r="AW15" s="61">
        <f>$F$21*Table53[[#This Row],[Locality''s Allocation Percentage ]]</f>
        <v>2850.3471702041306</v>
      </c>
      <c r="AX15" s="61">
        <f>$F$22*Table53[[#This Row],[Locality''s Allocation Percentage ]]</f>
        <v>2850.3471702041306</v>
      </c>
      <c r="AY15" s="61"/>
      <c r="AZ15" s="61">
        <f t="shared" si="2"/>
        <v>0</v>
      </c>
      <c r="BA15" s="61">
        <f t="shared" si="2"/>
        <v>3423.2195626377566</v>
      </c>
      <c r="BB15" s="61">
        <f t="shared" si="0"/>
        <v>858.55822087787453</v>
      </c>
      <c r="BC15" s="61">
        <f t="shared" si="0"/>
        <v>720.7689903099506</v>
      </c>
      <c r="BD15" s="61">
        <f t="shared" si="0"/>
        <v>720.76899030303753</v>
      </c>
      <c r="BE15" s="61">
        <f t="shared" si="0"/>
        <v>831.40992568208185</v>
      </c>
      <c r="BF15" s="61">
        <f t="shared" si="0"/>
        <v>607.97153797011777</v>
      </c>
      <c r="BG15" s="61">
        <f t="shared" si="0"/>
        <v>958.35210566082208</v>
      </c>
      <c r="BH15" s="61">
        <f t="shared" si="0"/>
        <v>988.57643526415279</v>
      </c>
      <c r="BI15" s="61">
        <f t="shared" si="0"/>
        <v>988.57643595546199</v>
      </c>
      <c r="BJ15" s="61">
        <f t="shared" si="0"/>
        <v>853.45205546639295</v>
      </c>
      <c r="BK15" s="61">
        <f t="shared" si="0"/>
        <v>712.58679255103266</v>
      </c>
      <c r="BL15" s="61">
        <f t="shared" si="0"/>
        <v>712.58679255103266</v>
      </c>
      <c r="BM15" s="61">
        <f t="shared" si="0"/>
        <v>712.58679255103266</v>
      </c>
      <c r="BN15" s="61">
        <f t="shared" si="0"/>
        <v>712.58679255103266</v>
      </c>
      <c r="BO15" s="61">
        <f t="shared" si="0"/>
        <v>712.58679255103266</v>
      </c>
      <c r="BP15" s="61">
        <f t="shared" si="0"/>
        <v>712.58679255103266</v>
      </c>
      <c r="BQ15" s="61">
        <f t="shared" si="0"/>
        <v>712.58679255103266</v>
      </c>
      <c r="BR15" s="61"/>
      <c r="BS15" s="61">
        <f>($C$6+$D$6+$E$6)*Table53[[#This Row],[Locality''s Allocation Percentage ]]</f>
        <v>37841.050860120646</v>
      </c>
      <c r="BT15" s="61">
        <f>$F$6*Table53[[#This Row],[Locality''s Allocation Percentage ]]</f>
        <v>13692.878250551026</v>
      </c>
      <c r="BU15" s="61">
        <f t="shared" si="3"/>
        <v>3423.2195626377566</v>
      </c>
      <c r="BV15" s="76">
        <f>($C$7+$D$7+$E$7)*Table53[[#This Row],[Locality''s Allocation Percentage ]]</f>
        <v>9818.5830444227067</v>
      </c>
      <c r="BW15" s="76">
        <f>$F$7*Table53[[#This Row],[Locality''s Allocation Percentage ]]</f>
        <v>3434.2328835114981</v>
      </c>
      <c r="BX15" s="76">
        <f t="shared" si="4"/>
        <v>858.55822087787453</v>
      </c>
    </row>
    <row r="16" spans="2:76" s="19" customFormat="1" ht="18" customHeight="1" x14ac:dyDescent="0.3">
      <c r="B16" s="31" t="s">
        <v>196</v>
      </c>
      <c r="C16" s="32">
        <f t="shared" si="5"/>
        <v>5288160.791711376</v>
      </c>
      <c r="D16" s="32">
        <f t="shared" si="5"/>
        <v>0</v>
      </c>
      <c r="E16" s="32">
        <v>0</v>
      </c>
      <c r="F16" s="32">
        <f t="shared" si="6"/>
        <v>1938992.2902941711</v>
      </c>
      <c r="G16" s="34">
        <f t="shared" si="1"/>
        <v>7227153.0820055474</v>
      </c>
      <c r="H16" s="35">
        <f>SUM(H9,H13)</f>
        <v>483666.72582122264</v>
      </c>
      <c r="J16" s="36" t="s">
        <v>197</v>
      </c>
      <c r="K16" s="37">
        <v>3.6200362003620001E-3</v>
      </c>
      <c r="M16" s="22" t="s">
        <v>71</v>
      </c>
      <c r="N16" s="61">
        <f>($C$5+$D$5+$E$5)*Table53[[#This Row],[Locality''s Allocation Percentage ]]</f>
        <v>14720.186449951645</v>
      </c>
      <c r="O16" s="61">
        <f>($C$6+$D$6+$E$6)*Table53[[#This Row],[Locality''s Allocation Percentage ]]</f>
        <v>93186.805519480768</v>
      </c>
      <c r="P16" s="61">
        <f>($C$7+$D$7+$E$7)*Table53[[#This Row],[Locality''s Allocation Percentage ]]</f>
        <v>24179.0956604151</v>
      </c>
      <c r="Q16" s="61">
        <f>($C$8+$D$8+$E$8)*Table53[[#This Row],[Locality''s Allocation Percentage ]]</f>
        <v>19363.144674745985</v>
      </c>
      <c r="R16" s="61">
        <f>($C$9+$D$9+$E$9)*Table53[[#This Row],[Locality''s Allocation Percentage ]]</f>
        <v>19363.144674560266</v>
      </c>
      <c r="S16" s="61">
        <f>($C$10+$D$10+$E$10)*Table53[[#This Row],[Locality''s Allocation Percentage ]]</f>
        <v>22335.46516489155</v>
      </c>
      <c r="T16" s="61">
        <f>($C$11+$D$11+$E$11)*Table53[[#This Row],[Locality''s Allocation Percentage ]]</f>
        <v>16332.890296488509</v>
      </c>
      <c r="U16" s="61">
        <f>($C$12+$D$12+$E$12)*Table53[[#This Row],[Locality''s Allocation Percentage ]]</f>
        <v>25745.711484171996</v>
      </c>
      <c r="V16" s="61">
        <f>($C$13+$D$13+$E$13)*Table53[[#This Row],[Locality''s Allocation Percentage ]]</f>
        <v>26557.674921382066</v>
      </c>
      <c r="W16" s="61">
        <f>($C$14+$D$14+$E$14)*Table53[[#This Row],[Locality''s Allocation Percentage ]]</f>
        <v>26557.674939953788</v>
      </c>
      <c r="X16" s="61">
        <f>($C$15+$D$15+$E$15)*Table53[[#This Row],[Locality''s Allocation Percentage ]]</f>
        <v>22927.617371342058</v>
      </c>
      <c r="Y16" s="61">
        <f>($C$16+$D$16+$E$16)*Table53[[#This Row],[Locality''s Allocation Percentage ]]</f>
        <v>19143.333499330154</v>
      </c>
      <c r="Z16" s="61">
        <f>($C$17+$D$17+$E$17)*Table53[[#This Row],[Locality''s Allocation Percentage ]]</f>
        <v>19143.333499330154</v>
      </c>
      <c r="AA16" s="61">
        <f>($C$18+$D$18+$E$18)*Table53[[#This Row],[Locality''s Allocation Percentage ]]</f>
        <v>19143.333499330154</v>
      </c>
      <c r="AB16" s="61">
        <f>($C$19+$D$19+$E$19)*Table53[[#This Row],[Locality''s Allocation Percentage ]]</f>
        <v>19143.333499330154</v>
      </c>
      <c r="AC16" s="61">
        <f>($C$20+$D$20+$E$20)*Table53[[#This Row],[Locality''s Allocation Percentage ]]</f>
        <v>19143.333499330154</v>
      </c>
      <c r="AD16" s="61">
        <f>($C$21+$D$21+$E$21)*Table53[[#This Row],[Locality''s Allocation Percentage ]]</f>
        <v>19143.333499330154</v>
      </c>
      <c r="AE16" s="61">
        <f>($C$22+$D$22+$E$22)*Table53[[#This Row],[Locality''s Allocation Percentage ]]</f>
        <v>19143.333499330154</v>
      </c>
      <c r="AF16" s="61"/>
      <c r="AG16" s="61"/>
      <c r="AH16" s="61">
        <f>$F$6*Table53[[#This Row],[Locality''s Allocation Percentage ]]</f>
        <v>33719.877052377356</v>
      </c>
      <c r="AI16" s="61">
        <f>$F$7*Table53[[#This Row],[Locality''s Allocation Percentage ]]</f>
        <v>8457.0905022528059</v>
      </c>
      <c r="AJ16" s="61">
        <f>$F$8*Table53[[#This Row],[Locality''s Allocation Percentage ]]</f>
        <v>7099.8197140735265</v>
      </c>
      <c r="AK16" s="61">
        <f>$F$9*Table53[[#This Row],[Locality''s Allocation Percentage ]]</f>
        <v>7099.8197140054308</v>
      </c>
      <c r="AL16" s="61">
        <f>$F$10*Table53[[#This Row],[Locality''s Allocation Percentage ]]</f>
        <v>8189.6705604602348</v>
      </c>
      <c r="AM16" s="61">
        <f>$F$11*Table53[[#This Row],[Locality''s Allocation Percentage ]]</f>
        <v>5988.7264420457859</v>
      </c>
      <c r="AN16" s="61">
        <f>$F$12*Table53[[#This Row],[Locality''s Allocation Percentage ]]</f>
        <v>9440.0942108630643</v>
      </c>
      <c r="AO16" s="61">
        <f>$F$13*Table53[[#This Row],[Locality''s Allocation Percentage ]]</f>
        <v>9737.8141378400906</v>
      </c>
      <c r="AP16" s="61">
        <f>$F$14*Table53[[#This Row],[Locality''s Allocation Percentage ]]</f>
        <v>9737.8141446497211</v>
      </c>
      <c r="AQ16" s="61">
        <f>$F$15*Table53[[#This Row],[Locality''s Allocation Percentage ]]</f>
        <v>8406.7930361587551</v>
      </c>
      <c r="AR16" s="61">
        <f>$F$16*Table53[[#This Row],[Locality''s Allocation Percentage ]]</f>
        <v>7019.2222830877236</v>
      </c>
      <c r="AS16" s="61">
        <f>$F$17*Table53[[#This Row],[Locality''s Allocation Percentage ]]</f>
        <v>7019.2222830877236</v>
      </c>
      <c r="AT16" s="61">
        <f>$F$18*Table53[[#This Row],[Locality''s Allocation Percentage ]]</f>
        <v>7019.2222830877236</v>
      </c>
      <c r="AU16" s="61">
        <f>$F$19*Table53[[#This Row],[Locality''s Allocation Percentage ]]</f>
        <v>7019.2222830877236</v>
      </c>
      <c r="AV16" s="61">
        <f>$F$20*Table53[[#This Row],[Locality''s Allocation Percentage ]]</f>
        <v>7019.2222830877236</v>
      </c>
      <c r="AW16" s="61">
        <f>$F$21*Table53[[#This Row],[Locality''s Allocation Percentage ]]</f>
        <v>7019.2222830877236</v>
      </c>
      <c r="AX16" s="61">
        <f>$F$22*Table53[[#This Row],[Locality''s Allocation Percentage ]]</f>
        <v>7019.2222830877236</v>
      </c>
      <c r="AY16" s="61"/>
      <c r="AZ16" s="61">
        <f t="shared" si="2"/>
        <v>0</v>
      </c>
      <c r="BA16" s="61">
        <f t="shared" si="2"/>
        <v>8429.9692630943391</v>
      </c>
      <c r="BB16" s="61">
        <f t="shared" si="0"/>
        <v>2114.2726255632015</v>
      </c>
      <c r="BC16" s="61">
        <f t="shared" si="0"/>
        <v>1774.9549285183816</v>
      </c>
      <c r="BD16" s="61">
        <f t="shared" si="0"/>
        <v>1774.9549285013577</v>
      </c>
      <c r="BE16" s="61">
        <f t="shared" si="0"/>
        <v>2047.4176401150587</v>
      </c>
      <c r="BF16" s="61">
        <f t="shared" si="0"/>
        <v>1497.1816105114465</v>
      </c>
      <c r="BG16" s="61">
        <f t="shared" si="0"/>
        <v>2360.0235527157661</v>
      </c>
      <c r="BH16" s="61">
        <f t="shared" si="0"/>
        <v>2434.4535344600226</v>
      </c>
      <c r="BI16" s="61">
        <f t="shared" si="0"/>
        <v>2434.4535361624303</v>
      </c>
      <c r="BJ16" s="61">
        <f t="shared" si="0"/>
        <v>2101.6982590396888</v>
      </c>
      <c r="BK16" s="61">
        <f t="shared" si="0"/>
        <v>1754.8055707719309</v>
      </c>
      <c r="BL16" s="61">
        <f t="shared" si="0"/>
        <v>1754.8055707719309</v>
      </c>
      <c r="BM16" s="61">
        <f t="shared" si="0"/>
        <v>1754.8055707719309</v>
      </c>
      <c r="BN16" s="61">
        <f t="shared" si="0"/>
        <v>1754.8055707719309</v>
      </c>
      <c r="BO16" s="61">
        <f t="shared" si="0"/>
        <v>1754.8055707719309</v>
      </c>
      <c r="BP16" s="61">
        <f t="shared" si="0"/>
        <v>1754.8055707719309</v>
      </c>
      <c r="BQ16" s="61">
        <f t="shared" si="0"/>
        <v>1754.8055707719309</v>
      </c>
      <c r="BR16" s="61"/>
      <c r="BS16" s="61">
        <f>($C$6+$D$6+$E$6)*Table53[[#This Row],[Locality''s Allocation Percentage ]]</f>
        <v>93186.805519480768</v>
      </c>
      <c r="BT16" s="61">
        <f>$F$6*Table53[[#This Row],[Locality''s Allocation Percentage ]]</f>
        <v>33719.877052377356</v>
      </c>
      <c r="BU16" s="61">
        <f t="shared" si="3"/>
        <v>8429.9692630943391</v>
      </c>
      <c r="BV16" s="76">
        <f>($C$7+$D$7+$E$7)*Table53[[#This Row],[Locality''s Allocation Percentage ]]</f>
        <v>24179.0956604151</v>
      </c>
      <c r="BW16" s="76">
        <f>$F$7*Table53[[#This Row],[Locality''s Allocation Percentage ]]</f>
        <v>8457.0905022528059</v>
      </c>
      <c r="BX16" s="76">
        <f t="shared" si="4"/>
        <v>2114.2726255632015</v>
      </c>
    </row>
    <row r="17" spans="2:76" s="19" customFormat="1" ht="18" customHeight="1" x14ac:dyDescent="0.3">
      <c r="B17" s="31" t="s">
        <v>198</v>
      </c>
      <c r="C17" s="32">
        <f t="shared" si="5"/>
        <v>5288160.791711376</v>
      </c>
      <c r="D17" s="32">
        <f t="shared" si="5"/>
        <v>0</v>
      </c>
      <c r="E17" s="32">
        <v>0</v>
      </c>
      <c r="F17" s="32">
        <f t="shared" si="6"/>
        <v>1938992.2902941711</v>
      </c>
      <c r="G17" s="34">
        <f t="shared" si="1"/>
        <v>7227153.0820055474</v>
      </c>
      <c r="J17" s="28" t="s">
        <v>81</v>
      </c>
      <c r="K17" s="29">
        <v>4.3400434004340002E-3</v>
      </c>
      <c r="M17" s="30" t="s">
        <v>81</v>
      </c>
      <c r="N17" s="61">
        <f>($C$5+$D$5+$E$5)*Table53[[#This Row],[Locality''s Allocation Percentage ]]</f>
        <v>17647.958340549761</v>
      </c>
      <c r="O17" s="61">
        <f>($C$6+$D$6+$E$6)*Table53[[#This Row],[Locality''s Allocation Percentage ]]</f>
        <v>111721.19777749905</v>
      </c>
      <c r="P17" s="61">
        <f>($C$7+$D$7+$E$7)*Table53[[#This Row],[Locality''s Allocation Percentage ]]</f>
        <v>28988.197559724184</v>
      </c>
      <c r="Q17" s="61">
        <f>($C$8+$D$8+$E$8)*Table53[[#This Row],[Locality''s Allocation Percentage ]]</f>
        <v>23214.377869723085</v>
      </c>
      <c r="R17" s="61">
        <f>($C$9+$D$9+$E$9)*Table53[[#This Row],[Locality''s Allocation Percentage ]]</f>
        <v>23214.377869500429</v>
      </c>
      <c r="S17" s="61">
        <f>($C$10+$D$10+$E$10)*Table53[[#This Row],[Locality''s Allocation Percentage ]]</f>
        <v>26777.878125864456</v>
      </c>
      <c r="T17" s="61">
        <f>($C$11+$D$11+$E$11)*Table53[[#This Row],[Locality''s Allocation Percentage ]]</f>
        <v>19581.420963193406</v>
      </c>
      <c r="U17" s="61">
        <f>($C$12+$D$12+$E$12)*Table53[[#This Row],[Locality''s Allocation Percentage ]]</f>
        <v>30866.405481023885</v>
      </c>
      <c r="V17" s="61">
        <f>($C$13+$D$13+$E$13)*Table53[[#This Row],[Locality''s Allocation Percentage ]]</f>
        <v>31839.864408507783</v>
      </c>
      <c r="W17" s="61">
        <f>($C$14+$D$14+$E$14)*Table53[[#This Row],[Locality''s Allocation Percentage ]]</f>
        <v>31839.864430773327</v>
      </c>
      <c r="X17" s="61">
        <f>($C$15+$D$15+$E$15)*Table53[[#This Row],[Locality''s Allocation Percentage ]]</f>
        <v>27487.806461774733</v>
      </c>
      <c r="Y17" s="61">
        <f>($C$16+$D$16+$E$16)*Table53[[#This Row],[Locality''s Allocation Percentage ]]</f>
        <v>22950.847344500795</v>
      </c>
      <c r="Z17" s="61">
        <f>($C$17+$D$17+$E$17)*Table53[[#This Row],[Locality''s Allocation Percentage ]]</f>
        <v>22950.847344500795</v>
      </c>
      <c r="AA17" s="61">
        <f>($C$18+$D$18+$E$18)*Table53[[#This Row],[Locality''s Allocation Percentage ]]</f>
        <v>22950.847344500795</v>
      </c>
      <c r="AB17" s="61">
        <f>($C$19+$D$19+$E$19)*Table53[[#This Row],[Locality''s Allocation Percentage ]]</f>
        <v>22950.847344500795</v>
      </c>
      <c r="AC17" s="61">
        <f>($C$20+$D$20+$E$20)*Table53[[#This Row],[Locality''s Allocation Percentage ]]</f>
        <v>22950.847344500795</v>
      </c>
      <c r="AD17" s="61">
        <f>($C$21+$D$21+$E$21)*Table53[[#This Row],[Locality''s Allocation Percentage ]]</f>
        <v>22950.847344500795</v>
      </c>
      <c r="AE17" s="61">
        <f>($C$22+$D$22+$E$22)*Table53[[#This Row],[Locality''s Allocation Percentage ]]</f>
        <v>22950.847344500795</v>
      </c>
      <c r="AF17" s="61"/>
      <c r="AG17" s="61"/>
      <c r="AH17" s="61">
        <f>$F$6*Table53[[#This Row],[Locality''s Allocation Percentage ]]</f>
        <v>40426.592930198269</v>
      </c>
      <c r="AI17" s="61">
        <f>$F$7*Table53[[#This Row],[Locality''s Allocation Percentage ]]</f>
        <v>10139.163751319662</v>
      </c>
      <c r="AJ17" s="61">
        <f>$F$8*Table53[[#This Row],[Locality''s Allocation Percentage ]]</f>
        <v>8511.9385522317971</v>
      </c>
      <c r="AK17" s="61">
        <f>$F$9*Table53[[#This Row],[Locality''s Allocation Percentage ]]</f>
        <v>8511.9385521501572</v>
      </c>
      <c r="AL17" s="61">
        <f>$F$10*Table53[[#This Row],[Locality''s Allocation Percentage ]]</f>
        <v>9818.5553128169668</v>
      </c>
      <c r="AM17" s="61">
        <f>$F$11*Table53[[#This Row],[Locality''s Allocation Percentage ]]</f>
        <v>7179.8543531709147</v>
      </c>
      <c r="AN17" s="61">
        <f>$F$12*Table53[[#This Row],[Locality''s Allocation Percentage ]]</f>
        <v>11317.682009708757</v>
      </c>
      <c r="AO17" s="61">
        <f>$F$13*Table53[[#This Row],[Locality''s Allocation Percentage ]]</f>
        <v>11674.616949786187</v>
      </c>
      <c r="AP17" s="61">
        <f>$F$14*Table53[[#This Row],[Locality''s Allocation Percentage ]]</f>
        <v>11674.616957950218</v>
      </c>
      <c r="AQ17" s="61">
        <f>$F$15*Table53[[#This Row],[Locality''s Allocation Percentage ]]</f>
        <v>10078.862369317403</v>
      </c>
      <c r="AR17" s="61">
        <f>$F$16*Table53[[#This Row],[Locality''s Allocation Percentage ]]</f>
        <v>8415.3106929836249</v>
      </c>
      <c r="AS17" s="61">
        <f>$F$17*Table53[[#This Row],[Locality''s Allocation Percentage ]]</f>
        <v>8415.3106929836249</v>
      </c>
      <c r="AT17" s="61">
        <f>$F$18*Table53[[#This Row],[Locality''s Allocation Percentage ]]</f>
        <v>8415.3106929836249</v>
      </c>
      <c r="AU17" s="61">
        <f>$F$19*Table53[[#This Row],[Locality''s Allocation Percentage ]]</f>
        <v>8415.3106929836249</v>
      </c>
      <c r="AV17" s="61">
        <f>$F$20*Table53[[#This Row],[Locality''s Allocation Percentage ]]</f>
        <v>8415.3106929836249</v>
      </c>
      <c r="AW17" s="61">
        <f>$F$21*Table53[[#This Row],[Locality''s Allocation Percentage ]]</f>
        <v>8415.3106929836249</v>
      </c>
      <c r="AX17" s="61">
        <f>$F$22*Table53[[#This Row],[Locality''s Allocation Percentage ]]</f>
        <v>8415.3106929836249</v>
      </c>
      <c r="AY17" s="61"/>
      <c r="AZ17" s="61">
        <f t="shared" si="2"/>
        <v>0</v>
      </c>
      <c r="BA17" s="61">
        <f t="shared" si="2"/>
        <v>10106.648232549567</v>
      </c>
      <c r="BB17" s="61">
        <f t="shared" si="0"/>
        <v>2534.7909378299155</v>
      </c>
      <c r="BC17" s="61">
        <f t="shared" si="0"/>
        <v>2127.9846380579493</v>
      </c>
      <c r="BD17" s="61">
        <f t="shared" si="0"/>
        <v>2127.9846380375393</v>
      </c>
      <c r="BE17" s="61">
        <f t="shared" si="0"/>
        <v>2454.6388282042417</v>
      </c>
      <c r="BF17" s="61">
        <f t="shared" si="0"/>
        <v>1794.9635882927287</v>
      </c>
      <c r="BG17" s="61">
        <f t="shared" si="0"/>
        <v>2829.4205024271891</v>
      </c>
      <c r="BH17" s="61">
        <f t="shared" si="0"/>
        <v>2918.6542374465466</v>
      </c>
      <c r="BI17" s="61">
        <f t="shared" si="0"/>
        <v>2918.6542394875546</v>
      </c>
      <c r="BJ17" s="61">
        <f t="shared" si="0"/>
        <v>2519.7155923293508</v>
      </c>
      <c r="BK17" s="61">
        <f t="shared" si="0"/>
        <v>2103.8276732459062</v>
      </c>
      <c r="BL17" s="61">
        <f t="shared" si="0"/>
        <v>2103.8276732459062</v>
      </c>
      <c r="BM17" s="61">
        <f t="shared" si="0"/>
        <v>2103.8276732459062</v>
      </c>
      <c r="BN17" s="61">
        <f t="shared" si="0"/>
        <v>2103.8276732459062</v>
      </c>
      <c r="BO17" s="61">
        <f t="shared" si="0"/>
        <v>2103.8276732459062</v>
      </c>
      <c r="BP17" s="61">
        <f t="shared" si="0"/>
        <v>2103.8276732459062</v>
      </c>
      <c r="BQ17" s="61">
        <f t="shared" si="0"/>
        <v>2103.8276732459062</v>
      </c>
      <c r="BR17" s="61"/>
      <c r="BS17" s="61">
        <f>($C$6+$D$6+$E$6)*Table53[[#This Row],[Locality''s Allocation Percentage ]]</f>
        <v>111721.19777749905</v>
      </c>
      <c r="BT17" s="61">
        <f>$F$6*Table53[[#This Row],[Locality''s Allocation Percentage ]]</f>
        <v>40426.592930198269</v>
      </c>
      <c r="BU17" s="61">
        <f t="shared" si="3"/>
        <v>10106.648232549567</v>
      </c>
      <c r="BV17" s="76">
        <f>($C$7+$D$7+$E$7)*Table53[[#This Row],[Locality''s Allocation Percentage ]]</f>
        <v>28988.197559724184</v>
      </c>
      <c r="BW17" s="76">
        <f>$F$7*Table53[[#This Row],[Locality''s Allocation Percentage ]]</f>
        <v>10139.163751319662</v>
      </c>
      <c r="BX17" s="76">
        <f t="shared" si="4"/>
        <v>2534.7909378299155</v>
      </c>
    </row>
    <row r="18" spans="2:76" s="19" customFormat="1" ht="18" customHeight="1" x14ac:dyDescent="0.3">
      <c r="B18" s="31" t="s">
        <v>199</v>
      </c>
      <c r="C18" s="32">
        <f t="shared" si="5"/>
        <v>5288160.791711376</v>
      </c>
      <c r="D18" s="32">
        <f t="shared" si="5"/>
        <v>0</v>
      </c>
      <c r="E18" s="32">
        <v>0</v>
      </c>
      <c r="F18" s="32">
        <f t="shared" si="6"/>
        <v>1938992.2902941711</v>
      </c>
      <c r="G18" s="34">
        <f t="shared" si="1"/>
        <v>7227153.0820055474</v>
      </c>
      <c r="H18" s="167">
        <f>H16/0.225</f>
        <v>2149629.8925387673</v>
      </c>
      <c r="J18" s="36" t="s">
        <v>20</v>
      </c>
      <c r="K18" s="37">
        <v>1.0700107001070001E-3</v>
      </c>
      <c r="M18" s="22" t="s">
        <v>102</v>
      </c>
      <c r="N18" s="61">
        <f>($C$5+$D$5+$E$5)*Table53[[#This Row],[Locality''s Allocation Percentage ]]</f>
        <v>4350.9943374166469</v>
      </c>
      <c r="O18" s="61">
        <f>($C$6+$D$6+$E$6)*Table53[[#This Row],[Locality''s Allocation Percentage ]]</f>
        <v>27544.166272332714</v>
      </c>
      <c r="P18" s="61">
        <f>($C$7+$D$7+$E$7)*Table53[[#This Row],[Locality''s Allocation Percentage ]]</f>
        <v>7146.8597670287736</v>
      </c>
      <c r="Q18" s="61">
        <f>($C$8+$D$8+$E$8)*Table53[[#This Row],[Locality''s Allocation Percentage ]]</f>
        <v>5723.3604425354151</v>
      </c>
      <c r="R18" s="61">
        <f>($C$9+$D$9+$E$9)*Table53[[#This Row],[Locality''s Allocation Percentage ]]</f>
        <v>5723.3604424805208</v>
      </c>
      <c r="S18" s="61">
        <f>($C$10+$D$10+$E$10)*Table53[[#This Row],[Locality''s Allocation Percentage ]]</f>
        <v>6601.9192614458452</v>
      </c>
      <c r="T18" s="61">
        <f>($C$11+$D$11+$E$11)*Table53[[#This Row],[Locality''s Allocation Percentage ]]</f>
        <v>4827.6775185753331</v>
      </c>
      <c r="U18" s="61">
        <f>($C$12+$D$12+$E$12)*Table53[[#This Row],[Locality''s Allocation Percentage ]]</f>
        <v>7609.9202453215566</v>
      </c>
      <c r="V18" s="61">
        <f>($C$13+$D$13+$E$13)*Table53[[#This Row],[Locality''s Allocation Percentage ]]</f>
        <v>7849.9204878118271</v>
      </c>
      <c r="W18" s="61">
        <f>($C$14+$D$14+$E$14)*Table53[[#This Row],[Locality''s Allocation Percentage ]]</f>
        <v>7849.9204933012579</v>
      </c>
      <c r="X18" s="61">
        <f>($C$15+$D$15+$E$15)*Table53[[#This Row],[Locality''s Allocation Percentage ]]</f>
        <v>6776.9476760596699</v>
      </c>
      <c r="Y18" s="61">
        <f>($C$16+$D$16+$E$16)*Table53[[#This Row],[Locality''s Allocation Percentage ]]</f>
        <v>5658.3886310174776</v>
      </c>
      <c r="Z18" s="61">
        <f>($C$17+$D$17+$E$17)*Table53[[#This Row],[Locality''s Allocation Percentage ]]</f>
        <v>5658.3886310174776</v>
      </c>
      <c r="AA18" s="61">
        <f>($C$18+$D$18+$E$18)*Table53[[#This Row],[Locality''s Allocation Percentage ]]</f>
        <v>5658.3886310174776</v>
      </c>
      <c r="AB18" s="61">
        <f>($C$19+$D$19+$E$19)*Table53[[#This Row],[Locality''s Allocation Percentage ]]</f>
        <v>5658.3886310174776</v>
      </c>
      <c r="AC18" s="61">
        <f>($C$20+$D$20+$E$20)*Table53[[#This Row],[Locality''s Allocation Percentage ]]</f>
        <v>5658.3886310174776</v>
      </c>
      <c r="AD18" s="61">
        <f>($C$21+$D$21+$E$21)*Table53[[#This Row],[Locality''s Allocation Percentage ]]</f>
        <v>5658.3886310174776</v>
      </c>
      <c r="AE18" s="61">
        <f>($C$22+$D$22+$E$22)*Table53[[#This Row],[Locality''s Allocation Percentage ]]</f>
        <v>5658.3886310174776</v>
      </c>
      <c r="AF18" s="61"/>
      <c r="AG18" s="61"/>
      <c r="AH18" s="61">
        <f>$F$6*Table53[[#This Row],[Locality''s Allocation Percentage ]]</f>
        <v>9966.9249850949655</v>
      </c>
      <c r="AI18" s="61">
        <f>$F$7*Table53[[#This Row],[Locality''s Allocation Percentage ]]</f>
        <v>2499.7477451410227</v>
      </c>
      <c r="AJ18" s="61">
        <f>$F$8*Table53[[#This Row],[Locality''s Allocation Percentage ]]</f>
        <v>2098.5654955963187</v>
      </c>
      <c r="AK18" s="61">
        <f>$F$9*Table53[[#This Row],[Locality''s Allocation Percentage ]]</f>
        <v>2098.5654955761911</v>
      </c>
      <c r="AL18" s="61">
        <f>$F$10*Table53[[#This Row],[Locality''s Allocation Percentage ]]</f>
        <v>2420.7037291968099</v>
      </c>
      <c r="AM18" s="61">
        <f>$F$11*Table53[[#This Row],[Locality''s Allocation Percentage ]]</f>
        <v>1770.1484234776219</v>
      </c>
      <c r="AN18" s="61">
        <f>$F$12*Table53[[#This Row],[Locality''s Allocation Percentage ]]</f>
        <v>2790.3040899512375</v>
      </c>
      <c r="AO18" s="61">
        <f>$F$13*Table53[[#This Row],[Locality''s Allocation Percentage ]]</f>
        <v>2878.3041788643363</v>
      </c>
      <c r="AP18" s="61">
        <f>$F$14*Table53[[#This Row],[Locality''s Allocation Percentage ]]</f>
        <v>2878.3041808771277</v>
      </c>
      <c r="AQ18" s="61">
        <f>$F$15*Table53[[#This Row],[Locality''s Allocation Percentage ]]</f>
        <v>2484.8808145552121</v>
      </c>
      <c r="AR18" s="61">
        <f>$F$16*Table53[[#This Row],[Locality''s Allocation Percentage ]]</f>
        <v>2074.7424980397413</v>
      </c>
      <c r="AS18" s="61">
        <f>$F$17*Table53[[#This Row],[Locality''s Allocation Percentage ]]</f>
        <v>2074.7424980397413</v>
      </c>
      <c r="AT18" s="61">
        <f>$F$18*Table53[[#This Row],[Locality''s Allocation Percentage ]]</f>
        <v>2074.7424980397413</v>
      </c>
      <c r="AU18" s="61">
        <f>$F$19*Table53[[#This Row],[Locality''s Allocation Percentage ]]</f>
        <v>2074.7424980397413</v>
      </c>
      <c r="AV18" s="61">
        <f>$F$20*Table53[[#This Row],[Locality''s Allocation Percentage ]]</f>
        <v>2074.7424980397413</v>
      </c>
      <c r="AW18" s="61">
        <f>$F$21*Table53[[#This Row],[Locality''s Allocation Percentage ]]</f>
        <v>2074.7424980397413</v>
      </c>
      <c r="AX18" s="61">
        <f>$F$22*Table53[[#This Row],[Locality''s Allocation Percentage ]]</f>
        <v>2074.7424980397413</v>
      </c>
      <c r="AY18" s="61"/>
      <c r="AZ18" s="61">
        <f t="shared" si="2"/>
        <v>0</v>
      </c>
      <c r="BA18" s="61">
        <f t="shared" si="2"/>
        <v>2491.7312462737414</v>
      </c>
      <c r="BB18" s="61">
        <f t="shared" si="0"/>
        <v>624.93693628525568</v>
      </c>
      <c r="BC18" s="61">
        <f t="shared" si="0"/>
        <v>524.64137389907967</v>
      </c>
      <c r="BD18" s="61">
        <f t="shared" si="0"/>
        <v>524.64137389404777</v>
      </c>
      <c r="BE18" s="61">
        <f t="shared" si="0"/>
        <v>605.17593229920249</v>
      </c>
      <c r="BF18" s="61">
        <f t="shared" si="0"/>
        <v>442.53710586940548</v>
      </c>
      <c r="BG18" s="61">
        <f t="shared" si="0"/>
        <v>697.57602248780938</v>
      </c>
      <c r="BH18" s="61">
        <f t="shared" si="0"/>
        <v>719.57604471608408</v>
      </c>
      <c r="BI18" s="61">
        <f t="shared" si="0"/>
        <v>719.57604521928192</v>
      </c>
      <c r="BJ18" s="61">
        <f t="shared" si="0"/>
        <v>621.22020363880301</v>
      </c>
      <c r="BK18" s="61">
        <f t="shared" si="0"/>
        <v>518.68562450993534</v>
      </c>
      <c r="BL18" s="61">
        <f t="shared" si="0"/>
        <v>518.68562450993534</v>
      </c>
      <c r="BM18" s="61">
        <f t="shared" si="0"/>
        <v>518.68562450993534</v>
      </c>
      <c r="BN18" s="61">
        <f t="shared" si="0"/>
        <v>518.68562450993534</v>
      </c>
      <c r="BO18" s="61">
        <f t="shared" si="0"/>
        <v>518.68562450993534</v>
      </c>
      <c r="BP18" s="61">
        <f t="shared" si="0"/>
        <v>518.68562450993534</v>
      </c>
      <c r="BQ18" s="61">
        <f t="shared" si="0"/>
        <v>518.68562450993534</v>
      </c>
      <c r="BR18" s="61"/>
      <c r="BS18" s="61">
        <f>($C$6+$D$6+$E$6)*Table53[[#This Row],[Locality''s Allocation Percentage ]]</f>
        <v>27544.166272332714</v>
      </c>
      <c r="BT18" s="61">
        <f>$F$6*Table53[[#This Row],[Locality''s Allocation Percentage ]]</f>
        <v>9966.9249850949655</v>
      </c>
      <c r="BU18" s="61">
        <f t="shared" si="3"/>
        <v>2491.7312462737414</v>
      </c>
      <c r="BV18" s="76">
        <f>($C$7+$D$7+$E$7)*Table53[[#This Row],[Locality''s Allocation Percentage ]]</f>
        <v>7146.8597670287736</v>
      </c>
      <c r="BW18" s="76">
        <f>$F$7*Table53[[#This Row],[Locality''s Allocation Percentage ]]</f>
        <v>2499.7477451410227</v>
      </c>
      <c r="BX18" s="76">
        <f t="shared" si="4"/>
        <v>624.93693628525568</v>
      </c>
    </row>
    <row r="19" spans="2:76" s="19" customFormat="1" ht="18" customHeight="1" x14ac:dyDescent="0.3">
      <c r="B19" s="31" t="s">
        <v>200</v>
      </c>
      <c r="C19" s="32">
        <f t="shared" si="5"/>
        <v>5288160.791711376</v>
      </c>
      <c r="D19" s="32">
        <f t="shared" si="5"/>
        <v>0</v>
      </c>
      <c r="E19" s="32">
        <v>0</v>
      </c>
      <c r="F19" s="32">
        <f t="shared" si="6"/>
        <v>1938992.2902941711</v>
      </c>
      <c r="G19" s="34">
        <f t="shared" si="1"/>
        <v>7227153.0820055474</v>
      </c>
      <c r="H19" s="168" t="s">
        <v>354</v>
      </c>
      <c r="J19" s="28" t="s">
        <v>201</v>
      </c>
      <c r="K19" s="29">
        <v>9.29009290092901E-3</v>
      </c>
      <c r="M19" s="30" t="s">
        <v>75</v>
      </c>
      <c r="N19" s="61">
        <f>($C$5+$D$5+$E$5)*Table53[[#This Row],[Locality''s Allocation Percentage ]]</f>
        <v>37776.390088411856</v>
      </c>
      <c r="O19" s="61">
        <f>($C$6+$D$6+$E$6)*Table53[[#This Row],[Locality''s Allocation Percentage ]]</f>
        <v>239145.14455137495</v>
      </c>
      <c r="P19" s="61">
        <f>($C$7+$D$7+$E$7)*Table53[[#This Row],[Locality''s Allocation Percentage ]]</f>
        <v>62050.773117474178</v>
      </c>
      <c r="Q19" s="61">
        <f>($C$8+$D$8+$E$8)*Table53[[#This Row],[Locality''s Allocation Percentage ]]</f>
        <v>49691.60608519071</v>
      </c>
      <c r="R19" s="61">
        <f>($C$9+$D$9+$E$9)*Table53[[#This Row],[Locality''s Allocation Percentage ]]</f>
        <v>49691.606084714105</v>
      </c>
      <c r="S19" s="61">
        <f>($C$10+$D$10+$E$10)*Table53[[#This Row],[Locality''s Allocation Percentage ]]</f>
        <v>57319.467232553237</v>
      </c>
      <c r="T19" s="61">
        <f>($C$11+$D$11+$E$11)*Table53[[#This Row],[Locality''s Allocation Percentage ]]</f>
        <v>41915.069296789618</v>
      </c>
      <c r="U19" s="61">
        <f>($C$12+$D$12+$E$12)*Table53[[#This Row],[Locality''s Allocation Percentage ]]</f>
        <v>66071.176709380685</v>
      </c>
      <c r="V19" s="61">
        <f>($C$13+$D$13+$E$13)*Table53[[#This Row],[Locality''s Allocation Percentage ]]</f>
        <v>68154.917132497139</v>
      </c>
      <c r="W19" s="61">
        <f>($C$14+$D$14+$E$14)*Table53[[#This Row],[Locality''s Allocation Percentage ]]</f>
        <v>68154.917180157718</v>
      </c>
      <c r="X19" s="61">
        <f>($C$15+$D$15+$E$15)*Table53[[#This Row],[Locality''s Allocation Percentage ]]</f>
        <v>58839.106458499431</v>
      </c>
      <c r="Y19" s="61">
        <f>($C$16+$D$16+$E$16)*Table53[[#This Row],[Locality''s Allocation Percentage ]]</f>
        <v>49127.505030048989</v>
      </c>
      <c r="Z19" s="61">
        <f>($C$17+$D$17+$E$17)*Table53[[#This Row],[Locality''s Allocation Percentage ]]</f>
        <v>49127.505030048989</v>
      </c>
      <c r="AA19" s="61">
        <f>($C$18+$D$18+$E$18)*Table53[[#This Row],[Locality''s Allocation Percentage ]]</f>
        <v>49127.505030048989</v>
      </c>
      <c r="AB19" s="61">
        <f>($C$19+$D$19+$E$19)*Table53[[#This Row],[Locality''s Allocation Percentage ]]</f>
        <v>49127.505030048989</v>
      </c>
      <c r="AC19" s="61">
        <f>($C$20+$D$20+$E$20)*Table53[[#This Row],[Locality''s Allocation Percentage ]]</f>
        <v>49127.505030048989</v>
      </c>
      <c r="AD19" s="61">
        <f>($C$21+$D$21+$E$21)*Table53[[#This Row],[Locality''s Allocation Percentage ]]</f>
        <v>49127.505030048989</v>
      </c>
      <c r="AE19" s="61">
        <f>($C$22+$D$22+$E$22)*Table53[[#This Row],[Locality''s Allocation Percentage ]]</f>
        <v>49127.505030048989</v>
      </c>
      <c r="AF19" s="61"/>
      <c r="AG19" s="61"/>
      <c r="AH19" s="61">
        <f>$F$6*Table53[[#This Row],[Locality''s Allocation Percentage ]]</f>
        <v>86535.264590217121</v>
      </c>
      <c r="AI19" s="61">
        <f>$F$7*Table53[[#This Row],[Locality''s Allocation Percentage ]]</f>
        <v>21703.417338654323</v>
      </c>
      <c r="AJ19" s="61">
        <f>$F$8*Table53[[#This Row],[Locality''s Allocation Percentage ]]</f>
        <v>18220.255564569925</v>
      </c>
      <c r="AK19" s="61">
        <f>$F$9*Table53[[#This Row],[Locality''s Allocation Percentage ]]</f>
        <v>18220.255564395171</v>
      </c>
      <c r="AL19" s="61">
        <f>$F$10*Table53[[#This Row],[Locality''s Allocation Percentage ]]</f>
        <v>21017.137985269521</v>
      </c>
      <c r="AM19" s="61">
        <f>$F$11*Table53[[#This Row],[Locality''s Allocation Percentage ]]</f>
        <v>15368.85874215619</v>
      </c>
      <c r="AN19" s="61">
        <f>$F$12*Table53[[#This Row],[Locality''s Allocation Percentage ]]</f>
        <v>24226.098126772915</v>
      </c>
      <c r="AO19" s="61">
        <f>$F$13*Table53[[#This Row],[Locality''s Allocation Percentage ]]</f>
        <v>24990.136281915617</v>
      </c>
      <c r="AP19" s="61">
        <f>$F$14*Table53[[#This Row],[Locality''s Allocation Percentage ]]</f>
        <v>24990.136299391161</v>
      </c>
      <c r="AQ19" s="61">
        <f>$F$15*Table53[[#This Row],[Locality''s Allocation Percentage ]]</f>
        <v>21574.339034783126</v>
      </c>
      <c r="AR19" s="61">
        <f>$F$16*Table53[[#This Row],[Locality''s Allocation Percentage ]]</f>
        <v>18013.418511017961</v>
      </c>
      <c r="AS19" s="61">
        <f>$F$17*Table53[[#This Row],[Locality''s Allocation Percentage ]]</f>
        <v>18013.418511017961</v>
      </c>
      <c r="AT19" s="61">
        <f>$F$18*Table53[[#This Row],[Locality''s Allocation Percentage ]]</f>
        <v>18013.418511017961</v>
      </c>
      <c r="AU19" s="61">
        <f>$F$19*Table53[[#This Row],[Locality''s Allocation Percentage ]]</f>
        <v>18013.418511017961</v>
      </c>
      <c r="AV19" s="61">
        <f>$F$20*Table53[[#This Row],[Locality''s Allocation Percentage ]]</f>
        <v>18013.418511017961</v>
      </c>
      <c r="AW19" s="61">
        <f>$F$21*Table53[[#This Row],[Locality''s Allocation Percentage ]]</f>
        <v>18013.418511017961</v>
      </c>
      <c r="AX19" s="61">
        <f>$F$22*Table53[[#This Row],[Locality''s Allocation Percentage ]]</f>
        <v>18013.418511017961</v>
      </c>
      <c r="AY19" s="61"/>
      <c r="AZ19" s="61">
        <f t="shared" si="2"/>
        <v>0</v>
      </c>
      <c r="BA19" s="61">
        <f t="shared" si="2"/>
        <v>21633.81614755428</v>
      </c>
      <c r="BB19" s="61">
        <f t="shared" si="0"/>
        <v>5425.8543346635806</v>
      </c>
      <c r="BC19" s="61">
        <f t="shared" si="0"/>
        <v>4555.0638911424812</v>
      </c>
      <c r="BD19" s="61">
        <f t="shared" si="0"/>
        <v>4555.0638910987927</v>
      </c>
      <c r="BE19" s="61">
        <f t="shared" si="0"/>
        <v>5254.2844963173802</v>
      </c>
      <c r="BF19" s="61">
        <f t="shared" si="0"/>
        <v>3842.2146855390474</v>
      </c>
      <c r="BG19" s="61">
        <f t="shared" si="0"/>
        <v>6056.5245316932287</v>
      </c>
      <c r="BH19" s="61">
        <f t="shared" si="0"/>
        <v>6247.5340704789041</v>
      </c>
      <c r="BI19" s="61">
        <f t="shared" si="0"/>
        <v>6247.5340748477902</v>
      </c>
      <c r="BJ19" s="61">
        <f t="shared" si="0"/>
        <v>5393.5847586957816</v>
      </c>
      <c r="BK19" s="61">
        <f t="shared" si="0"/>
        <v>4503.3546277544901</v>
      </c>
      <c r="BL19" s="61">
        <f t="shared" si="0"/>
        <v>4503.3546277544901</v>
      </c>
      <c r="BM19" s="61">
        <f t="shared" si="0"/>
        <v>4503.3546277544901</v>
      </c>
      <c r="BN19" s="61">
        <f t="shared" si="0"/>
        <v>4503.3546277544901</v>
      </c>
      <c r="BO19" s="61">
        <f t="shared" si="0"/>
        <v>4503.3546277544901</v>
      </c>
      <c r="BP19" s="61">
        <f t="shared" si="0"/>
        <v>4503.3546277544901</v>
      </c>
      <c r="BQ19" s="61">
        <f t="shared" ref="BQ19:BQ82" si="7">AX19*0.25</f>
        <v>4503.3546277544901</v>
      </c>
      <c r="BR19" s="61"/>
      <c r="BS19" s="61">
        <f>($C$6+$D$6+$E$6)*Table53[[#This Row],[Locality''s Allocation Percentage ]]</f>
        <v>239145.14455137495</v>
      </c>
      <c r="BT19" s="61">
        <f>$F$6*Table53[[#This Row],[Locality''s Allocation Percentage ]]</f>
        <v>86535.264590217121</v>
      </c>
      <c r="BU19" s="61">
        <f t="shared" si="3"/>
        <v>21633.81614755428</v>
      </c>
      <c r="BV19" s="76">
        <f>($C$7+$D$7+$E$7)*Table53[[#This Row],[Locality''s Allocation Percentage ]]</f>
        <v>62050.773117474178</v>
      </c>
      <c r="BW19" s="76">
        <f>$F$7*Table53[[#This Row],[Locality''s Allocation Percentage ]]</f>
        <v>21703.417338654323</v>
      </c>
      <c r="BX19" s="76">
        <f t="shared" si="4"/>
        <v>5425.8543346635806</v>
      </c>
    </row>
    <row r="20" spans="2:76" s="19" customFormat="1" ht="18" customHeight="1" x14ac:dyDescent="0.3">
      <c r="B20" s="31" t="s">
        <v>202</v>
      </c>
      <c r="C20" s="32">
        <f t="shared" si="5"/>
        <v>5288160.791711376</v>
      </c>
      <c r="D20" s="32">
        <f t="shared" si="5"/>
        <v>0</v>
      </c>
      <c r="E20" s="32">
        <v>0</v>
      </c>
      <c r="F20" s="32">
        <f t="shared" si="6"/>
        <v>1938992.2902941711</v>
      </c>
      <c r="G20" s="34">
        <f t="shared" si="1"/>
        <v>7227153.0820055474</v>
      </c>
      <c r="J20" s="36" t="s">
        <v>203</v>
      </c>
      <c r="K20" s="37">
        <v>1.270012700127E-3</v>
      </c>
      <c r="M20" s="22" t="s">
        <v>107</v>
      </c>
      <c r="N20" s="61">
        <f>($C$5+$D$5+$E$5)*Table53[[#This Row],[Locality''s Allocation Percentage ]]</f>
        <v>5164.2643070272352</v>
      </c>
      <c r="O20" s="61">
        <f>($C$6+$D$6+$E$6)*Table53[[#This Row],[Locality''s Allocation Percentage ]]</f>
        <v>32692.608566226678</v>
      </c>
      <c r="P20" s="61">
        <f>($C$7+$D$7+$E$7)*Table53[[#This Row],[Locality''s Allocation Percentage ]]</f>
        <v>8482.7214057257406</v>
      </c>
      <c r="Q20" s="61">
        <f>($C$8+$D$8+$E$8)*Table53[[#This Row],[Locality''s Allocation Percentage ]]</f>
        <v>6793.1474411401659</v>
      </c>
      <c r="R20" s="61">
        <f>($C$9+$D$9+$E$9)*Table53[[#This Row],[Locality''s Allocation Percentage ]]</f>
        <v>6793.1474410750106</v>
      </c>
      <c r="S20" s="61">
        <f>($C$10+$D$10+$E$10)*Table53[[#This Row],[Locality''s Allocation Percentage ]]</f>
        <v>7835.922861716097</v>
      </c>
      <c r="T20" s="61">
        <f>($C$11+$D$11+$E$11)*Table53[[#This Row],[Locality''s Allocation Percentage ]]</f>
        <v>5730.0471482155817</v>
      </c>
      <c r="U20" s="61">
        <f>($C$12+$D$12+$E$12)*Table53[[#This Row],[Locality''s Allocation Percentage ]]</f>
        <v>9032.335244447082</v>
      </c>
      <c r="V20" s="61">
        <f>($C$13+$D$13+$E$13)*Table53[[#This Row],[Locality''s Allocation Percentage ]]</f>
        <v>9317.1953453467468</v>
      </c>
      <c r="W20" s="61">
        <f>($C$14+$D$14+$E$14)*Table53[[#This Row],[Locality''s Allocation Percentage ]]</f>
        <v>9317.1953518622413</v>
      </c>
      <c r="X20" s="61">
        <f>($C$15+$D$15+$E$15)*Table53[[#This Row],[Locality''s Allocation Percentage ]]</f>
        <v>8043.6668678465239</v>
      </c>
      <c r="Y20" s="61">
        <f>($C$16+$D$16+$E$16)*Table53[[#This Row],[Locality''s Allocation Percentage ]]</f>
        <v>6716.0313657870993</v>
      </c>
      <c r="Z20" s="61">
        <f>($C$17+$D$17+$E$17)*Table53[[#This Row],[Locality''s Allocation Percentage ]]</f>
        <v>6716.0313657870993</v>
      </c>
      <c r="AA20" s="61">
        <f>($C$18+$D$18+$E$18)*Table53[[#This Row],[Locality''s Allocation Percentage ]]</f>
        <v>6716.0313657870993</v>
      </c>
      <c r="AB20" s="61">
        <f>($C$19+$D$19+$E$19)*Table53[[#This Row],[Locality''s Allocation Percentage ]]</f>
        <v>6716.0313657870993</v>
      </c>
      <c r="AC20" s="61">
        <f>($C$20+$D$20+$E$20)*Table53[[#This Row],[Locality''s Allocation Percentage ]]</f>
        <v>6716.0313657870993</v>
      </c>
      <c r="AD20" s="61">
        <f>($C$21+$D$21+$E$21)*Table53[[#This Row],[Locality''s Allocation Percentage ]]</f>
        <v>6716.0313657870993</v>
      </c>
      <c r="AE20" s="61">
        <f>($C$22+$D$22+$E$22)*Table53[[#This Row],[Locality''s Allocation Percentage ]]</f>
        <v>6716.0313657870993</v>
      </c>
      <c r="AF20" s="61"/>
      <c r="AG20" s="61"/>
      <c r="AH20" s="61">
        <f>$F$6*Table53[[#This Row],[Locality''s Allocation Percentage ]]</f>
        <v>11829.901617822996</v>
      </c>
      <c r="AI20" s="61">
        <f>$F$7*Table53[[#This Row],[Locality''s Allocation Percentage ]]</f>
        <v>2966.9903143262604</v>
      </c>
      <c r="AJ20" s="61">
        <f>$F$8*Table53[[#This Row],[Locality''s Allocation Percentage ]]</f>
        <v>2490.8207284180608</v>
      </c>
      <c r="AK20" s="61">
        <f>$F$9*Table53[[#This Row],[Locality''s Allocation Percentage ]]</f>
        <v>2490.8207283941706</v>
      </c>
      <c r="AL20" s="61">
        <f>$F$10*Table53[[#This Row],[Locality''s Allocation Percentage ]]</f>
        <v>2873.1717159625687</v>
      </c>
      <c r="AM20" s="61">
        <f>$F$11*Table53[[#This Row],[Locality''s Allocation Percentage ]]</f>
        <v>2101.0172876790466</v>
      </c>
      <c r="AN20" s="61">
        <f>$F$12*Table53[[#This Row],[Locality''s Allocation Percentage ]]</f>
        <v>3311.8562562972629</v>
      </c>
      <c r="AO20" s="61">
        <f>$F$13*Table53[[#This Row],[Locality''s Allocation Percentage ]]</f>
        <v>3416.3049599604738</v>
      </c>
      <c r="AP20" s="61">
        <f>$F$14*Table53[[#This Row],[Locality''s Allocation Percentage ]]</f>
        <v>3416.3049623494881</v>
      </c>
      <c r="AQ20" s="61">
        <f>$F$15*Table53[[#This Row],[Locality''s Allocation Percentage ]]</f>
        <v>2949.3445182103919</v>
      </c>
      <c r="AR20" s="61">
        <f>$F$16*Table53[[#This Row],[Locality''s Allocation Percentage ]]</f>
        <v>2462.5448341219362</v>
      </c>
      <c r="AS20" s="61">
        <f>$F$17*Table53[[#This Row],[Locality''s Allocation Percentage ]]</f>
        <v>2462.5448341219362</v>
      </c>
      <c r="AT20" s="61">
        <f>$F$18*Table53[[#This Row],[Locality''s Allocation Percentage ]]</f>
        <v>2462.5448341219362</v>
      </c>
      <c r="AU20" s="61">
        <f>$F$19*Table53[[#This Row],[Locality''s Allocation Percentage ]]</f>
        <v>2462.5448341219362</v>
      </c>
      <c r="AV20" s="61">
        <f>$F$20*Table53[[#This Row],[Locality''s Allocation Percentage ]]</f>
        <v>2462.5448341219362</v>
      </c>
      <c r="AW20" s="61">
        <f>$F$21*Table53[[#This Row],[Locality''s Allocation Percentage ]]</f>
        <v>2462.5448341219362</v>
      </c>
      <c r="AX20" s="61">
        <f>$F$22*Table53[[#This Row],[Locality''s Allocation Percentage ]]</f>
        <v>2462.5448341219362</v>
      </c>
      <c r="AY20" s="61"/>
      <c r="AZ20" s="61">
        <f t="shared" si="2"/>
        <v>0</v>
      </c>
      <c r="BA20" s="61">
        <f t="shared" si="2"/>
        <v>2957.475404455749</v>
      </c>
      <c r="BB20" s="61">
        <f t="shared" ref="BB20:BB83" si="8">AI20*0.25</f>
        <v>741.74757858156511</v>
      </c>
      <c r="BC20" s="61">
        <f t="shared" ref="BC20:BC83" si="9">AJ20*0.25</f>
        <v>622.70518210451519</v>
      </c>
      <c r="BD20" s="61">
        <f t="shared" ref="BD20:BD83" si="10">AK20*0.25</f>
        <v>622.70518209854265</v>
      </c>
      <c r="BE20" s="61">
        <f t="shared" ref="BE20:BE83" si="11">AL20*0.25</f>
        <v>718.29292899064217</v>
      </c>
      <c r="BF20" s="61">
        <f t="shared" ref="BF20:BF83" si="12">AM20*0.25</f>
        <v>525.25432191976165</v>
      </c>
      <c r="BG20" s="61">
        <f t="shared" ref="BG20:BG83" si="13">AN20*0.25</f>
        <v>827.96406407431573</v>
      </c>
      <c r="BH20" s="61">
        <f t="shared" ref="BH20:BH83" si="14">AO20*0.25</f>
        <v>854.07623999011844</v>
      </c>
      <c r="BI20" s="61">
        <f t="shared" ref="BI20:BI83" si="15">AP20*0.25</f>
        <v>854.07624058737201</v>
      </c>
      <c r="BJ20" s="61">
        <f t="shared" ref="BJ20:BJ83" si="16">AQ20*0.25</f>
        <v>737.33612955259798</v>
      </c>
      <c r="BK20" s="61">
        <f t="shared" ref="BK20:BK83" si="17">AR20*0.25</f>
        <v>615.63620853048405</v>
      </c>
      <c r="BL20" s="61">
        <f t="shared" ref="BL20:BL83" si="18">AS20*0.25</f>
        <v>615.63620853048405</v>
      </c>
      <c r="BM20" s="61">
        <f t="shared" ref="BM20:BM83" si="19">AT20*0.25</f>
        <v>615.63620853048405</v>
      </c>
      <c r="BN20" s="61">
        <f t="shared" ref="BN20:BN83" si="20">AU20*0.25</f>
        <v>615.63620853048405</v>
      </c>
      <c r="BO20" s="61">
        <f t="shared" ref="BO20:BO83" si="21">AV20*0.25</f>
        <v>615.63620853048405</v>
      </c>
      <c r="BP20" s="61">
        <f t="shared" ref="BP20:BP83" si="22">AW20*0.25</f>
        <v>615.63620853048405</v>
      </c>
      <c r="BQ20" s="61">
        <f t="shared" si="7"/>
        <v>615.63620853048405</v>
      </c>
      <c r="BR20" s="61"/>
      <c r="BS20" s="61">
        <f>($C$6+$D$6+$E$6)*Table53[[#This Row],[Locality''s Allocation Percentage ]]</f>
        <v>32692.608566226678</v>
      </c>
      <c r="BT20" s="61">
        <f>$F$6*Table53[[#This Row],[Locality''s Allocation Percentage ]]</f>
        <v>11829.901617822996</v>
      </c>
      <c r="BU20" s="61">
        <f t="shared" si="3"/>
        <v>2957.475404455749</v>
      </c>
      <c r="BV20" s="76">
        <f>($C$7+$D$7+$E$7)*Table53[[#This Row],[Locality''s Allocation Percentage ]]</f>
        <v>8482.7214057257406</v>
      </c>
      <c r="BW20" s="76">
        <f>$F$7*Table53[[#This Row],[Locality''s Allocation Percentage ]]</f>
        <v>2966.9903143262604</v>
      </c>
      <c r="BX20" s="76">
        <f t="shared" si="4"/>
        <v>741.74757858156511</v>
      </c>
    </row>
    <row r="21" spans="2:76" s="19" customFormat="1" ht="18" customHeight="1" x14ac:dyDescent="0.3">
      <c r="B21" s="31" t="s">
        <v>204</v>
      </c>
      <c r="C21" s="32">
        <f t="shared" si="5"/>
        <v>5288160.791711376</v>
      </c>
      <c r="D21" s="32">
        <f t="shared" si="5"/>
        <v>0</v>
      </c>
      <c r="E21" s="32">
        <v>0</v>
      </c>
      <c r="F21" s="32">
        <f t="shared" si="6"/>
        <v>1938992.2902941711</v>
      </c>
      <c r="G21" s="34">
        <f t="shared" si="1"/>
        <v>7227153.0820055474</v>
      </c>
      <c r="H21" s="35">
        <f>H18*0.55</f>
        <v>1182296.440896322</v>
      </c>
      <c r="J21" s="28" t="s">
        <v>56</v>
      </c>
      <c r="K21" s="29">
        <v>7.8000780007800004E-4</v>
      </c>
      <c r="M21" s="30" t="s">
        <v>56</v>
      </c>
      <c r="N21" s="61">
        <f>($C$5+$D$5+$E$5)*Table53[[#This Row],[Locality''s Allocation Percentage ]]</f>
        <v>3171.752881481294</v>
      </c>
      <c r="O21" s="61">
        <f>($C$6+$D$6+$E$6)*Table53[[#This Row],[Locality''s Allocation Percentage ]]</f>
        <v>20078.924946186464</v>
      </c>
      <c r="P21" s="61">
        <f>($C$7+$D$7+$E$7)*Table53[[#This Row],[Locality''s Allocation Percentage ]]</f>
        <v>5209.8603909181711</v>
      </c>
      <c r="Q21" s="61">
        <f>($C$8+$D$8+$E$8)*Table53[[#This Row],[Locality''s Allocation Percentage ]]</f>
        <v>4172.1692945585273</v>
      </c>
      <c r="R21" s="61">
        <f>($C$9+$D$9+$E$9)*Table53[[#This Row],[Locality''s Allocation Percentage ]]</f>
        <v>4172.1692945185105</v>
      </c>
      <c r="S21" s="61">
        <f>($C$10+$D$10+$E$10)*Table53[[#This Row],[Locality''s Allocation Percentage ]]</f>
        <v>4812.6140410539811</v>
      </c>
      <c r="T21" s="61">
        <f>($C$11+$D$11+$E$11)*Table53[[#This Row],[Locality''s Allocation Percentage ]]</f>
        <v>3519.2415555969719</v>
      </c>
      <c r="U21" s="61">
        <f>($C$12+$D$12+$E$12)*Table53[[#This Row],[Locality''s Allocation Percentage ]]</f>
        <v>5547.4184965895456</v>
      </c>
      <c r="V21" s="61">
        <f>($C$13+$D$13+$E$13)*Table53[[#This Row],[Locality''s Allocation Percentage ]]</f>
        <v>5722.3719443861919</v>
      </c>
      <c r="W21" s="61">
        <f>($C$14+$D$14+$E$14)*Table53[[#This Row],[Locality''s Allocation Percentage ]]</f>
        <v>5722.3719483878331</v>
      </c>
      <c r="X21" s="61">
        <f>($C$15+$D$15+$E$15)*Table53[[#This Row],[Locality''s Allocation Percentage ]]</f>
        <v>4940.204847968731</v>
      </c>
      <c r="Y21" s="61">
        <f>($C$16+$D$16+$E$16)*Table53[[#This Row],[Locality''s Allocation Percentage ]]</f>
        <v>4124.8066656015253</v>
      </c>
      <c r="Z21" s="61">
        <f>($C$17+$D$17+$E$17)*Table53[[#This Row],[Locality''s Allocation Percentage ]]</f>
        <v>4124.8066656015253</v>
      </c>
      <c r="AA21" s="61">
        <f>($C$18+$D$18+$E$18)*Table53[[#This Row],[Locality''s Allocation Percentage ]]</f>
        <v>4124.8066656015253</v>
      </c>
      <c r="AB21" s="61">
        <f>($C$19+$D$19+$E$19)*Table53[[#This Row],[Locality''s Allocation Percentage ]]</f>
        <v>4124.8066656015253</v>
      </c>
      <c r="AC21" s="61">
        <f>($C$20+$D$20+$E$20)*Table53[[#This Row],[Locality''s Allocation Percentage ]]</f>
        <v>4124.8066656015253</v>
      </c>
      <c r="AD21" s="61">
        <f>($C$21+$D$21+$E$21)*Table53[[#This Row],[Locality''s Allocation Percentage ]]</f>
        <v>4124.8066656015253</v>
      </c>
      <c r="AE21" s="61">
        <f>($C$22+$D$22+$E$22)*Table53[[#This Row],[Locality''s Allocation Percentage ]]</f>
        <v>4124.8066656015253</v>
      </c>
      <c r="AF21" s="61"/>
      <c r="AG21" s="61"/>
      <c r="AH21" s="61">
        <f>$F$6*Table53[[#This Row],[Locality''s Allocation Percentage ]]</f>
        <v>7265.6088676393201</v>
      </c>
      <c r="AI21" s="61">
        <f>$F$7*Table53[[#This Row],[Locality''s Allocation Percentage ]]</f>
        <v>1822.2460198224276</v>
      </c>
      <c r="AJ21" s="61">
        <f>$F$8*Table53[[#This Row],[Locality''s Allocation Percentage ]]</f>
        <v>1529.7954080047932</v>
      </c>
      <c r="AK21" s="61">
        <f>$F$9*Table53[[#This Row],[Locality''s Allocation Percentage ]]</f>
        <v>1529.7954079901206</v>
      </c>
      <c r="AL21" s="61">
        <f>$F$10*Table53[[#This Row],[Locality''s Allocation Percentage ]]</f>
        <v>1764.6251483864594</v>
      </c>
      <c r="AM21" s="61">
        <f>$F$11*Table53[[#This Row],[Locality''s Allocation Percentage ]]</f>
        <v>1290.388570385556</v>
      </c>
      <c r="AN21" s="61">
        <f>$F$12*Table53[[#This Row],[Locality''s Allocation Percentage ]]</f>
        <v>2034.0534487495001</v>
      </c>
      <c r="AO21" s="61">
        <f>$F$13*Table53[[#This Row],[Locality''s Allocation Percentage ]]</f>
        <v>2098.2030462749367</v>
      </c>
      <c r="AP21" s="61">
        <f>$F$14*Table53[[#This Row],[Locality''s Allocation Percentage ]]</f>
        <v>2098.2030477422054</v>
      </c>
      <c r="AQ21" s="61">
        <f>$F$15*Table53[[#This Row],[Locality''s Allocation Percentage ]]</f>
        <v>1811.4084442552014</v>
      </c>
      <c r="AR21" s="61">
        <f>$F$16*Table53[[#This Row],[Locality''s Allocation Percentage ]]</f>
        <v>1512.4291107205593</v>
      </c>
      <c r="AS21" s="61">
        <f>$F$17*Table53[[#This Row],[Locality''s Allocation Percentage ]]</f>
        <v>1512.4291107205593</v>
      </c>
      <c r="AT21" s="61">
        <f>$F$18*Table53[[#This Row],[Locality''s Allocation Percentage ]]</f>
        <v>1512.4291107205593</v>
      </c>
      <c r="AU21" s="61">
        <f>$F$19*Table53[[#This Row],[Locality''s Allocation Percentage ]]</f>
        <v>1512.4291107205593</v>
      </c>
      <c r="AV21" s="61">
        <f>$F$20*Table53[[#This Row],[Locality''s Allocation Percentage ]]</f>
        <v>1512.4291107205593</v>
      </c>
      <c r="AW21" s="61">
        <f>$F$21*Table53[[#This Row],[Locality''s Allocation Percentage ]]</f>
        <v>1512.4291107205593</v>
      </c>
      <c r="AX21" s="61">
        <f>$F$22*Table53[[#This Row],[Locality''s Allocation Percentage ]]</f>
        <v>1512.4291107205593</v>
      </c>
      <c r="AY21" s="61"/>
      <c r="AZ21" s="61">
        <f t="shared" si="2"/>
        <v>0</v>
      </c>
      <c r="BA21" s="61">
        <f t="shared" si="2"/>
        <v>1816.40221690983</v>
      </c>
      <c r="BB21" s="61">
        <f t="shared" si="8"/>
        <v>455.56150495560689</v>
      </c>
      <c r="BC21" s="61">
        <f t="shared" si="9"/>
        <v>382.4488520011983</v>
      </c>
      <c r="BD21" s="61">
        <f t="shared" si="10"/>
        <v>382.44885199753014</v>
      </c>
      <c r="BE21" s="61">
        <f t="shared" si="11"/>
        <v>441.15628709661485</v>
      </c>
      <c r="BF21" s="61">
        <f t="shared" si="12"/>
        <v>322.59714259638901</v>
      </c>
      <c r="BG21" s="61">
        <f t="shared" si="13"/>
        <v>508.51336218737504</v>
      </c>
      <c r="BH21" s="61">
        <f t="shared" si="14"/>
        <v>524.55076156873417</v>
      </c>
      <c r="BI21" s="61">
        <f t="shared" si="15"/>
        <v>524.55076193555135</v>
      </c>
      <c r="BJ21" s="61">
        <f t="shared" si="16"/>
        <v>452.85211106380035</v>
      </c>
      <c r="BK21" s="61">
        <f t="shared" si="17"/>
        <v>378.10727768013982</v>
      </c>
      <c r="BL21" s="61">
        <f t="shared" si="18"/>
        <v>378.10727768013982</v>
      </c>
      <c r="BM21" s="61">
        <f t="shared" si="19"/>
        <v>378.10727768013982</v>
      </c>
      <c r="BN21" s="61">
        <f t="shared" si="20"/>
        <v>378.10727768013982</v>
      </c>
      <c r="BO21" s="61">
        <f t="shared" si="21"/>
        <v>378.10727768013982</v>
      </c>
      <c r="BP21" s="61">
        <f t="shared" si="22"/>
        <v>378.10727768013982</v>
      </c>
      <c r="BQ21" s="61">
        <f t="shared" si="7"/>
        <v>378.10727768013982</v>
      </c>
      <c r="BR21" s="61"/>
      <c r="BS21" s="61">
        <f>($C$6+$D$6+$E$6)*Table53[[#This Row],[Locality''s Allocation Percentage ]]</f>
        <v>20078.924946186464</v>
      </c>
      <c r="BT21" s="61">
        <f>$F$6*Table53[[#This Row],[Locality''s Allocation Percentage ]]</f>
        <v>7265.6088676393201</v>
      </c>
      <c r="BU21" s="61">
        <f t="shared" si="3"/>
        <v>1816.40221690983</v>
      </c>
      <c r="BV21" s="76">
        <f>($C$7+$D$7+$E$7)*Table53[[#This Row],[Locality''s Allocation Percentage ]]</f>
        <v>5209.8603909181711</v>
      </c>
      <c r="BW21" s="76">
        <f>$F$7*Table53[[#This Row],[Locality''s Allocation Percentage ]]</f>
        <v>1822.2460198224276</v>
      </c>
      <c r="BX21" s="76">
        <f t="shared" si="4"/>
        <v>455.56150495560689</v>
      </c>
    </row>
    <row r="22" spans="2:76" s="19" customFormat="1" ht="18" customHeight="1" thickBot="1" x14ac:dyDescent="0.35">
      <c r="B22" s="31" t="s">
        <v>205</v>
      </c>
      <c r="C22" s="38">
        <f t="shared" ref="C22" si="23">C51*0.225</f>
        <v>5288160.791711376</v>
      </c>
      <c r="D22" s="38">
        <v>0</v>
      </c>
      <c r="E22" s="38">
        <v>0</v>
      </c>
      <c r="F22" s="38">
        <f t="shared" si="6"/>
        <v>1938992.2902941711</v>
      </c>
      <c r="G22" s="39">
        <f t="shared" si="1"/>
        <v>7227153.0820055474</v>
      </c>
      <c r="J22" s="36" t="s">
        <v>206</v>
      </c>
      <c r="K22" s="37">
        <v>4.5600456004559996E-3</v>
      </c>
      <c r="M22" s="22" t="s">
        <v>31</v>
      </c>
      <c r="N22" s="61">
        <f>($C$5+$D$5+$E$5)*Table53[[#This Row],[Locality''s Allocation Percentage ]]</f>
        <v>18542.555307121409</v>
      </c>
      <c r="O22" s="61">
        <f>($C$6+$D$6+$E$6)*Table53[[#This Row],[Locality''s Allocation Percentage ]]</f>
        <v>117384.48430078239</v>
      </c>
      <c r="P22" s="61">
        <f>($C$7+$D$7+$E$7)*Table53[[#This Row],[Locality''s Allocation Percentage ]]</f>
        <v>30457.645362290841</v>
      </c>
      <c r="Q22" s="61">
        <f>($C$8+$D$8+$E$8)*Table53[[#This Row],[Locality''s Allocation Percentage ]]</f>
        <v>24391.143568188309</v>
      </c>
      <c r="R22" s="61">
        <f>($C$9+$D$9+$E$9)*Table53[[#This Row],[Locality''s Allocation Percentage ]]</f>
        <v>24391.143567954365</v>
      </c>
      <c r="S22" s="61">
        <f>($C$10+$D$10+$E$10)*Table53[[#This Row],[Locality''s Allocation Percentage ]]</f>
        <v>28135.282086161729</v>
      </c>
      <c r="T22" s="61">
        <f>($C$11+$D$11+$E$11)*Table53[[#This Row],[Locality''s Allocation Percentage ]]</f>
        <v>20574.027555797678</v>
      </c>
      <c r="U22" s="61">
        <f>($C$12+$D$12+$E$12)*Table53[[#This Row],[Locality''s Allocation Percentage ]]</f>
        <v>32431.061980061957</v>
      </c>
      <c r="V22" s="61">
        <f>($C$13+$D$13+$E$13)*Table53[[#This Row],[Locality''s Allocation Percentage ]]</f>
        <v>33453.866751796195</v>
      </c>
      <c r="W22" s="61">
        <f>($C$14+$D$14+$E$14)*Table53[[#This Row],[Locality''s Allocation Percentage ]]</f>
        <v>33453.866775190407</v>
      </c>
      <c r="X22" s="61">
        <f>($C$15+$D$15+$E$15)*Table53[[#This Row],[Locality''s Allocation Percentage ]]</f>
        <v>28881.197572740271</v>
      </c>
      <c r="Y22" s="61">
        <f>($C$16+$D$16+$E$16)*Table53[[#This Row],[Locality''s Allocation Percentage ]]</f>
        <v>24114.254352747375</v>
      </c>
      <c r="Z22" s="61">
        <f>($C$17+$D$17+$E$17)*Table53[[#This Row],[Locality''s Allocation Percentage ]]</f>
        <v>24114.254352747375</v>
      </c>
      <c r="AA22" s="61">
        <f>($C$18+$D$18+$E$18)*Table53[[#This Row],[Locality''s Allocation Percentage ]]</f>
        <v>24114.254352747375</v>
      </c>
      <c r="AB22" s="61">
        <f>($C$19+$D$19+$E$19)*Table53[[#This Row],[Locality''s Allocation Percentage ]]</f>
        <v>24114.254352747375</v>
      </c>
      <c r="AC22" s="61">
        <f>($C$20+$D$20+$E$20)*Table53[[#This Row],[Locality''s Allocation Percentage ]]</f>
        <v>24114.254352747375</v>
      </c>
      <c r="AD22" s="61">
        <f>($C$21+$D$21+$E$21)*Table53[[#This Row],[Locality''s Allocation Percentage ]]</f>
        <v>24114.254352747375</v>
      </c>
      <c r="AE22" s="61">
        <f>($C$22+$D$22+$E$22)*Table53[[#This Row],[Locality''s Allocation Percentage ]]</f>
        <v>24114.254352747375</v>
      </c>
      <c r="AF22" s="61"/>
      <c r="AG22" s="61"/>
      <c r="AH22" s="61">
        <f>$F$6*Table53[[#This Row],[Locality''s Allocation Percentage ]]</f>
        <v>42475.867226199094</v>
      </c>
      <c r="AI22" s="61">
        <f>$F$7*Table53[[#This Row],[Locality''s Allocation Percentage ]]</f>
        <v>10653.130577423422</v>
      </c>
      <c r="AJ22" s="61">
        <f>$F$8*Table53[[#This Row],[Locality''s Allocation Percentage ]]</f>
        <v>8943.4193083357131</v>
      </c>
      <c r="AK22" s="61">
        <f>$F$9*Table53[[#This Row],[Locality''s Allocation Percentage ]]</f>
        <v>8943.4193082499332</v>
      </c>
      <c r="AL22" s="61">
        <f>$F$10*Table53[[#This Row],[Locality''s Allocation Percentage ]]</f>
        <v>10316.2700982593</v>
      </c>
      <c r="AM22" s="61">
        <f>$F$11*Table53[[#This Row],[Locality''s Allocation Percentage ]]</f>
        <v>7543.8101037924807</v>
      </c>
      <c r="AN22" s="61">
        <f>$F$12*Table53[[#This Row],[Locality''s Allocation Percentage ]]</f>
        <v>11891.389392689383</v>
      </c>
      <c r="AO22" s="61">
        <f>$F$13*Table53[[#This Row],[Locality''s Allocation Percentage ]]</f>
        <v>12266.417808991935</v>
      </c>
      <c r="AP22" s="61">
        <f>$F$14*Table53[[#This Row],[Locality''s Allocation Percentage ]]</f>
        <v>12266.417817569813</v>
      </c>
      <c r="AQ22" s="61">
        <f>$F$15*Table53[[#This Row],[Locality''s Allocation Percentage ]]</f>
        <v>10589.772443338099</v>
      </c>
      <c r="AR22" s="61">
        <f>$F$16*Table53[[#This Row],[Locality''s Allocation Percentage ]]</f>
        <v>8841.893262674037</v>
      </c>
      <c r="AS22" s="61">
        <f>$F$17*Table53[[#This Row],[Locality''s Allocation Percentage ]]</f>
        <v>8841.893262674037</v>
      </c>
      <c r="AT22" s="61">
        <f>$F$18*Table53[[#This Row],[Locality''s Allocation Percentage ]]</f>
        <v>8841.893262674037</v>
      </c>
      <c r="AU22" s="61">
        <f>$F$19*Table53[[#This Row],[Locality''s Allocation Percentage ]]</f>
        <v>8841.893262674037</v>
      </c>
      <c r="AV22" s="61">
        <f>$F$20*Table53[[#This Row],[Locality''s Allocation Percentage ]]</f>
        <v>8841.893262674037</v>
      </c>
      <c r="AW22" s="61">
        <f>$F$21*Table53[[#This Row],[Locality''s Allocation Percentage ]]</f>
        <v>8841.893262674037</v>
      </c>
      <c r="AX22" s="61">
        <f>$F$22*Table53[[#This Row],[Locality''s Allocation Percentage ]]</f>
        <v>8841.893262674037</v>
      </c>
      <c r="AY22" s="61"/>
      <c r="AZ22" s="61">
        <f t="shared" si="2"/>
        <v>0</v>
      </c>
      <c r="BA22" s="61">
        <f t="shared" si="2"/>
        <v>10618.966806549774</v>
      </c>
      <c r="BB22" s="61">
        <f t="shared" si="8"/>
        <v>2663.2826443558556</v>
      </c>
      <c r="BC22" s="61">
        <f t="shared" si="9"/>
        <v>2235.8548270839283</v>
      </c>
      <c r="BD22" s="61">
        <f t="shared" si="10"/>
        <v>2235.8548270624833</v>
      </c>
      <c r="BE22" s="61">
        <f t="shared" si="11"/>
        <v>2579.0675245648249</v>
      </c>
      <c r="BF22" s="61">
        <f t="shared" si="12"/>
        <v>1885.9525259481202</v>
      </c>
      <c r="BG22" s="61">
        <f t="shared" si="13"/>
        <v>2972.8473481723458</v>
      </c>
      <c r="BH22" s="61">
        <f t="shared" si="14"/>
        <v>3066.6044522479838</v>
      </c>
      <c r="BI22" s="61">
        <f t="shared" si="15"/>
        <v>3066.6044543924531</v>
      </c>
      <c r="BJ22" s="61">
        <f t="shared" si="16"/>
        <v>2647.4431108345248</v>
      </c>
      <c r="BK22" s="61">
        <f t="shared" si="17"/>
        <v>2210.4733156685093</v>
      </c>
      <c r="BL22" s="61">
        <f t="shared" si="18"/>
        <v>2210.4733156685093</v>
      </c>
      <c r="BM22" s="61">
        <f t="shared" si="19"/>
        <v>2210.4733156685093</v>
      </c>
      <c r="BN22" s="61">
        <f t="shared" si="20"/>
        <v>2210.4733156685093</v>
      </c>
      <c r="BO22" s="61">
        <f t="shared" si="21"/>
        <v>2210.4733156685093</v>
      </c>
      <c r="BP22" s="61">
        <f t="shared" si="22"/>
        <v>2210.4733156685093</v>
      </c>
      <c r="BQ22" s="61">
        <f t="shared" si="7"/>
        <v>2210.4733156685093</v>
      </c>
      <c r="BR22" s="61"/>
      <c r="BS22" s="61">
        <f>($C$6+$D$6+$E$6)*Table53[[#This Row],[Locality''s Allocation Percentage ]]</f>
        <v>117384.48430078239</v>
      </c>
      <c r="BT22" s="61">
        <f>$F$6*Table53[[#This Row],[Locality''s Allocation Percentage ]]</f>
        <v>42475.867226199094</v>
      </c>
      <c r="BU22" s="61">
        <f t="shared" si="3"/>
        <v>10618.966806549774</v>
      </c>
      <c r="BV22" s="76">
        <f>($C$7+$D$7+$E$7)*Table53[[#This Row],[Locality''s Allocation Percentage ]]</f>
        <v>30457.645362290841</v>
      </c>
      <c r="BW22" s="76">
        <f>$F$7*Table53[[#This Row],[Locality''s Allocation Percentage ]]</f>
        <v>10653.130577423422</v>
      </c>
      <c r="BX22" s="76">
        <f t="shared" si="4"/>
        <v>2663.2826443558556</v>
      </c>
    </row>
    <row r="23" spans="2:76" s="19" customFormat="1" ht="18" customHeight="1" thickBot="1" x14ac:dyDescent="0.35">
      <c r="B23" s="40" t="s">
        <v>176</v>
      </c>
      <c r="C23" s="41">
        <f>SUM(C5:C22)</f>
        <v>97483161.480674118</v>
      </c>
      <c r="D23" s="41">
        <f>SUM(D5:D22)</f>
        <v>23241294.420651488</v>
      </c>
      <c r="E23" s="41">
        <f>SUM(E5:E22)</f>
        <v>2277834.9619999998</v>
      </c>
      <c r="F23" s="42">
        <f>SUM(F5:F22)</f>
        <v>43373067.783311054</v>
      </c>
      <c r="G23" s="43">
        <f t="shared" ref="G23" si="24">SUM(C23:F23)</f>
        <v>166375358.64663666</v>
      </c>
      <c r="J23" s="36" t="s">
        <v>207</v>
      </c>
      <c r="K23" s="37">
        <v>3.1800318003180001E-3</v>
      </c>
      <c r="M23" s="22" t="s">
        <v>39</v>
      </c>
      <c r="N23" s="61">
        <f>($C$5+$D$5+$E$5)*Table53[[#This Row],[Locality''s Allocation Percentage ]]</f>
        <v>12930.992516808352</v>
      </c>
      <c r="O23" s="61">
        <f>($C$6+$D$6+$E$6)*Table53[[#This Row],[Locality''s Allocation Percentage ]]</f>
        <v>81860.232472914053</v>
      </c>
      <c r="P23" s="61">
        <f>($C$7+$D$7+$E$7)*Table53[[#This Row],[Locality''s Allocation Percentage ]]</f>
        <v>21240.200055281774</v>
      </c>
      <c r="Q23" s="61">
        <f>($C$8+$D$8+$E$8)*Table53[[#This Row],[Locality''s Allocation Percentage ]]</f>
        <v>17009.613277815533</v>
      </c>
      <c r="R23" s="61">
        <f>($C$9+$D$9+$E$9)*Table53[[#This Row],[Locality''s Allocation Percentage ]]</f>
        <v>17009.613277652388</v>
      </c>
      <c r="S23" s="61">
        <f>($C$10+$D$10+$E$10)*Table53[[#This Row],[Locality''s Allocation Percentage ]]</f>
        <v>19620.657244296999</v>
      </c>
      <c r="T23" s="61">
        <f>($C$11+$D$11+$E$11)*Table53[[#This Row],[Locality''s Allocation Percentage ]]</f>
        <v>14347.677111279962</v>
      </c>
      <c r="U23" s="61">
        <f>($C$12+$D$12+$E$12)*Table53[[#This Row],[Locality''s Allocation Percentage ]]</f>
        <v>22616.398486095841</v>
      </c>
      <c r="V23" s="61">
        <f>($C$13+$D$13+$E$13)*Table53[[#This Row],[Locality''s Allocation Percentage ]]</f>
        <v>23329.670234805242</v>
      </c>
      <c r="W23" s="61">
        <f>($C$14+$D$14+$E$14)*Table53[[#This Row],[Locality''s Allocation Percentage ]]</f>
        <v>23329.670251119627</v>
      </c>
      <c r="X23" s="61">
        <f>($C$15+$D$15+$E$15)*Table53[[#This Row],[Locality''s Allocation Percentage ]]</f>
        <v>20140.835149410981</v>
      </c>
      <c r="Y23" s="61">
        <f>($C$16+$D$16+$E$16)*Table53[[#This Row],[Locality''s Allocation Percentage ]]</f>
        <v>16816.519482836989</v>
      </c>
      <c r="Z23" s="61">
        <f>($C$17+$D$17+$E$17)*Table53[[#This Row],[Locality''s Allocation Percentage ]]</f>
        <v>16816.519482836989</v>
      </c>
      <c r="AA23" s="61">
        <f>($C$18+$D$18+$E$18)*Table53[[#This Row],[Locality''s Allocation Percentage ]]</f>
        <v>16816.519482836989</v>
      </c>
      <c r="AB23" s="61">
        <f>($C$19+$D$19+$E$19)*Table53[[#This Row],[Locality''s Allocation Percentage ]]</f>
        <v>16816.519482836989</v>
      </c>
      <c r="AC23" s="61">
        <f>($C$20+$D$20+$E$20)*Table53[[#This Row],[Locality''s Allocation Percentage ]]</f>
        <v>16816.519482836989</v>
      </c>
      <c r="AD23" s="61">
        <f>($C$21+$D$21+$E$21)*Table53[[#This Row],[Locality''s Allocation Percentage ]]</f>
        <v>16816.519482836989</v>
      </c>
      <c r="AE23" s="61">
        <f>($C$22+$D$22+$E$22)*Table53[[#This Row],[Locality''s Allocation Percentage ]]</f>
        <v>16816.519482836989</v>
      </c>
      <c r="AF23" s="61"/>
      <c r="AG23" s="61"/>
      <c r="AH23" s="61">
        <f>$F$6*Table53[[#This Row],[Locality''s Allocation Percentage ]]</f>
        <v>29621.328460375687</v>
      </c>
      <c r="AI23" s="61">
        <f>$F$7*Table53[[#This Row],[Locality''s Allocation Percentage ]]</f>
        <v>7429.1568500452822</v>
      </c>
      <c r="AJ23" s="61">
        <f>$F$8*Table53[[#This Row],[Locality''s Allocation Percentage ]]</f>
        <v>6236.8582018656953</v>
      </c>
      <c r="AK23" s="61">
        <f>$F$9*Table53[[#This Row],[Locality''s Allocation Percentage ]]</f>
        <v>6236.858201805876</v>
      </c>
      <c r="AL23" s="61">
        <f>$F$10*Table53[[#This Row],[Locality''s Allocation Percentage ]]</f>
        <v>7194.2409895755654</v>
      </c>
      <c r="AM23" s="61">
        <f>$F$11*Table53[[#This Row],[Locality''s Allocation Percentage ]]</f>
        <v>5260.8149408026511</v>
      </c>
      <c r="AN23" s="61">
        <f>$F$12*Table53[[#This Row],[Locality''s Allocation Percentage ]]</f>
        <v>8292.6794449018071</v>
      </c>
      <c r="AO23" s="61">
        <f>$F$13*Table53[[#This Row],[Locality''s Allocation Percentage ]]</f>
        <v>8554.212419428588</v>
      </c>
      <c r="AP23" s="61">
        <f>$F$14*Table53[[#This Row],[Locality''s Allocation Percentage ]]</f>
        <v>8554.2124254105292</v>
      </c>
      <c r="AQ23" s="61">
        <f>$F$15*Table53[[#This Row],[Locality''s Allocation Percentage ]]</f>
        <v>7384.9728881173596</v>
      </c>
      <c r="AR23" s="61">
        <f>$F$16*Table53[[#This Row],[Locality''s Allocation Percentage ]]</f>
        <v>6166.0571437068947</v>
      </c>
      <c r="AS23" s="61">
        <f>$F$17*Table53[[#This Row],[Locality''s Allocation Percentage ]]</f>
        <v>6166.0571437068947</v>
      </c>
      <c r="AT23" s="61">
        <f>$F$18*Table53[[#This Row],[Locality''s Allocation Percentage ]]</f>
        <v>6166.0571437068947</v>
      </c>
      <c r="AU23" s="61">
        <f>$F$19*Table53[[#This Row],[Locality''s Allocation Percentage ]]</f>
        <v>6166.0571437068947</v>
      </c>
      <c r="AV23" s="61">
        <f>$F$20*Table53[[#This Row],[Locality''s Allocation Percentage ]]</f>
        <v>6166.0571437068947</v>
      </c>
      <c r="AW23" s="61">
        <f>$F$21*Table53[[#This Row],[Locality''s Allocation Percentage ]]</f>
        <v>6166.0571437068947</v>
      </c>
      <c r="AX23" s="61">
        <f>$F$22*Table53[[#This Row],[Locality''s Allocation Percentage ]]</f>
        <v>6166.0571437068947</v>
      </c>
      <c r="AY23" s="61"/>
      <c r="AZ23" s="61">
        <f t="shared" si="2"/>
        <v>0</v>
      </c>
      <c r="BA23" s="61">
        <f t="shared" si="2"/>
        <v>7405.3321150939219</v>
      </c>
      <c r="BB23" s="61">
        <f t="shared" si="8"/>
        <v>1857.2892125113206</v>
      </c>
      <c r="BC23" s="61">
        <f t="shared" si="9"/>
        <v>1559.2145504664238</v>
      </c>
      <c r="BD23" s="61">
        <f t="shared" si="10"/>
        <v>1559.214550451469</v>
      </c>
      <c r="BE23" s="61">
        <f t="shared" si="11"/>
        <v>1798.5602473938914</v>
      </c>
      <c r="BF23" s="61">
        <f t="shared" si="12"/>
        <v>1315.2037352006628</v>
      </c>
      <c r="BG23" s="61">
        <f t="shared" si="13"/>
        <v>2073.1698612254518</v>
      </c>
      <c r="BH23" s="61">
        <f t="shared" si="14"/>
        <v>2138.553104857147</v>
      </c>
      <c r="BI23" s="61">
        <f t="shared" si="15"/>
        <v>2138.5531063526323</v>
      </c>
      <c r="BJ23" s="61">
        <f t="shared" si="16"/>
        <v>1846.2432220293399</v>
      </c>
      <c r="BK23" s="61">
        <f t="shared" si="17"/>
        <v>1541.5142859267237</v>
      </c>
      <c r="BL23" s="61">
        <f t="shared" si="18"/>
        <v>1541.5142859267237</v>
      </c>
      <c r="BM23" s="61">
        <f t="shared" si="19"/>
        <v>1541.5142859267237</v>
      </c>
      <c r="BN23" s="61">
        <f t="shared" si="20"/>
        <v>1541.5142859267237</v>
      </c>
      <c r="BO23" s="61">
        <f t="shared" si="21"/>
        <v>1541.5142859267237</v>
      </c>
      <c r="BP23" s="61">
        <f t="shared" si="22"/>
        <v>1541.5142859267237</v>
      </c>
      <c r="BQ23" s="61">
        <f t="shared" si="7"/>
        <v>1541.5142859267237</v>
      </c>
      <c r="BR23" s="61"/>
      <c r="BS23" s="61">
        <f>($C$6+$D$6+$E$6)*Table53[[#This Row],[Locality''s Allocation Percentage ]]</f>
        <v>81860.232472914053</v>
      </c>
      <c r="BT23" s="61">
        <f>$F$6*Table53[[#This Row],[Locality''s Allocation Percentage ]]</f>
        <v>29621.328460375687</v>
      </c>
      <c r="BU23" s="61">
        <f t="shared" si="3"/>
        <v>7405.3321150939219</v>
      </c>
      <c r="BV23" s="76">
        <f>($C$7+$D$7+$E$7)*Table53[[#This Row],[Locality''s Allocation Percentage ]]</f>
        <v>21240.200055281774</v>
      </c>
      <c r="BW23" s="76">
        <f>$F$7*Table53[[#This Row],[Locality''s Allocation Percentage ]]</f>
        <v>7429.1568500452822</v>
      </c>
      <c r="BX23" s="76">
        <f t="shared" si="4"/>
        <v>1857.2892125113206</v>
      </c>
    </row>
    <row r="24" spans="2:76" s="19" customFormat="1" ht="18" customHeight="1" x14ac:dyDescent="0.3">
      <c r="B24" s="219" t="s">
        <v>208</v>
      </c>
      <c r="C24" s="220"/>
      <c r="D24" s="220"/>
      <c r="E24" s="220"/>
      <c r="F24" s="220"/>
      <c r="G24" s="221"/>
      <c r="J24" s="36" t="s">
        <v>209</v>
      </c>
      <c r="K24" s="37">
        <v>4.4000440004400001E-3</v>
      </c>
      <c r="M24" s="22" t="s">
        <v>84</v>
      </c>
      <c r="N24" s="61">
        <f>($C$5+$D$5+$E$5)*Table53[[#This Row],[Locality''s Allocation Percentage ]]</f>
        <v>17891.939331432939</v>
      </c>
      <c r="O24" s="61">
        <f>($C$6+$D$6+$E$6)*Table53[[#This Row],[Locality''s Allocation Percentage ]]</f>
        <v>113265.73046566723</v>
      </c>
      <c r="P24" s="61">
        <f>($C$7+$D$7+$E$7)*Table53[[#This Row],[Locality''s Allocation Percentage ]]</f>
        <v>29388.956051333273</v>
      </c>
      <c r="Q24" s="61">
        <f>($C$8+$D$8+$E$8)*Table53[[#This Row],[Locality''s Allocation Percentage ]]</f>
        <v>23535.313969304509</v>
      </c>
      <c r="R24" s="61">
        <f>($C$9+$D$9+$E$9)*Table53[[#This Row],[Locality''s Allocation Percentage ]]</f>
        <v>23535.313969078776</v>
      </c>
      <c r="S24" s="61">
        <f>($C$10+$D$10+$E$10)*Table53[[#This Row],[Locality''s Allocation Percentage ]]</f>
        <v>27148.079205945531</v>
      </c>
      <c r="T24" s="61">
        <f>($C$11+$D$11+$E$11)*Table53[[#This Row],[Locality''s Allocation Percentage ]]</f>
        <v>19852.13185208548</v>
      </c>
      <c r="U24" s="61">
        <f>($C$12+$D$12+$E$12)*Table53[[#This Row],[Locality''s Allocation Percentage ]]</f>
        <v>31293.12998076154</v>
      </c>
      <c r="V24" s="61">
        <f>($C$13+$D$13+$E$13)*Table53[[#This Row],[Locality''s Allocation Percentage ]]</f>
        <v>32280.046865768258</v>
      </c>
      <c r="W24" s="61">
        <f>($C$14+$D$14+$E$14)*Table53[[#This Row],[Locality''s Allocation Percentage ]]</f>
        <v>32280.046888341622</v>
      </c>
      <c r="X24" s="61">
        <f>($C$15+$D$15+$E$15)*Table53[[#This Row],[Locality''s Allocation Percentage ]]</f>
        <v>27867.82221931079</v>
      </c>
      <c r="Y24" s="61">
        <f>($C$16+$D$16+$E$16)*Table53[[#This Row],[Locality''s Allocation Percentage ]]</f>
        <v>23268.140164931683</v>
      </c>
      <c r="Z24" s="61">
        <f>($C$17+$D$17+$E$17)*Table53[[#This Row],[Locality''s Allocation Percentage ]]</f>
        <v>23268.140164931683</v>
      </c>
      <c r="AA24" s="61">
        <f>($C$18+$D$18+$E$18)*Table53[[#This Row],[Locality''s Allocation Percentage ]]</f>
        <v>23268.140164931683</v>
      </c>
      <c r="AB24" s="61">
        <f>($C$19+$D$19+$E$19)*Table53[[#This Row],[Locality''s Allocation Percentage ]]</f>
        <v>23268.140164931683</v>
      </c>
      <c r="AC24" s="61">
        <f>($C$20+$D$20+$E$20)*Table53[[#This Row],[Locality''s Allocation Percentage ]]</f>
        <v>23268.140164931683</v>
      </c>
      <c r="AD24" s="61">
        <f>($C$21+$D$21+$E$21)*Table53[[#This Row],[Locality''s Allocation Percentage ]]</f>
        <v>23268.140164931683</v>
      </c>
      <c r="AE24" s="61">
        <f>($C$22+$D$22+$E$22)*Table53[[#This Row],[Locality''s Allocation Percentage ]]</f>
        <v>23268.140164931683</v>
      </c>
      <c r="AF24" s="61"/>
      <c r="AG24" s="61"/>
      <c r="AH24" s="61">
        <f>$F$6*Table53[[#This Row],[Locality''s Allocation Percentage ]]</f>
        <v>40985.485920016676</v>
      </c>
      <c r="AI24" s="61">
        <f>$F$7*Table53[[#This Row],[Locality''s Allocation Percentage ]]</f>
        <v>10279.336522075233</v>
      </c>
      <c r="AJ24" s="61">
        <f>$F$8*Table53[[#This Row],[Locality''s Allocation Percentage ]]</f>
        <v>8629.6151220783195</v>
      </c>
      <c r="AK24" s="61">
        <f>$F$9*Table53[[#This Row],[Locality''s Allocation Percentage ]]</f>
        <v>8629.6151219955518</v>
      </c>
      <c r="AL24" s="61">
        <f>$F$10*Table53[[#This Row],[Locality''s Allocation Percentage ]]</f>
        <v>9954.2957088466937</v>
      </c>
      <c r="AM24" s="61">
        <f>$F$11*Table53[[#This Row],[Locality''s Allocation Percentage ]]</f>
        <v>7279.1150124313417</v>
      </c>
      <c r="AN24" s="61">
        <f>$F$12*Table53[[#This Row],[Locality''s Allocation Percentage ]]</f>
        <v>11474.147659612565</v>
      </c>
      <c r="AO24" s="61">
        <f>$F$13*Table53[[#This Row],[Locality''s Allocation Percentage ]]</f>
        <v>11836.017184115028</v>
      </c>
      <c r="AP24" s="61">
        <f>$F$14*Table53[[#This Row],[Locality''s Allocation Percentage ]]</f>
        <v>11836.017192391926</v>
      </c>
      <c r="AQ24" s="61">
        <f>$F$15*Table53[[#This Row],[Locality''s Allocation Percentage ]]</f>
        <v>10218.201480413956</v>
      </c>
      <c r="AR24" s="61">
        <f>$F$16*Table53[[#This Row],[Locality''s Allocation Percentage ]]</f>
        <v>8531.6513938082826</v>
      </c>
      <c r="AS24" s="61">
        <f>$F$17*Table53[[#This Row],[Locality''s Allocation Percentage ]]</f>
        <v>8531.6513938082826</v>
      </c>
      <c r="AT24" s="61">
        <f>$F$18*Table53[[#This Row],[Locality''s Allocation Percentage ]]</f>
        <v>8531.6513938082826</v>
      </c>
      <c r="AU24" s="61">
        <f>$F$19*Table53[[#This Row],[Locality''s Allocation Percentage ]]</f>
        <v>8531.6513938082826</v>
      </c>
      <c r="AV24" s="61">
        <f>$F$20*Table53[[#This Row],[Locality''s Allocation Percentage ]]</f>
        <v>8531.6513938082826</v>
      </c>
      <c r="AW24" s="61">
        <f>$F$21*Table53[[#This Row],[Locality''s Allocation Percentage ]]</f>
        <v>8531.6513938082826</v>
      </c>
      <c r="AX24" s="61">
        <f>$F$22*Table53[[#This Row],[Locality''s Allocation Percentage ]]</f>
        <v>8531.6513938082826</v>
      </c>
      <c r="AY24" s="61"/>
      <c r="AZ24" s="61">
        <f t="shared" si="2"/>
        <v>0</v>
      </c>
      <c r="BA24" s="61">
        <f t="shared" si="2"/>
        <v>10246.371480004169</v>
      </c>
      <c r="BB24" s="61">
        <f t="shared" si="8"/>
        <v>2569.8341305188083</v>
      </c>
      <c r="BC24" s="61">
        <f t="shared" si="9"/>
        <v>2157.4037805195799</v>
      </c>
      <c r="BD24" s="61">
        <f t="shared" si="10"/>
        <v>2157.403780498888</v>
      </c>
      <c r="BE24" s="61">
        <f t="shared" si="11"/>
        <v>2488.5739272116734</v>
      </c>
      <c r="BF24" s="61">
        <f t="shared" si="12"/>
        <v>1819.7787531078354</v>
      </c>
      <c r="BG24" s="61">
        <f t="shared" si="13"/>
        <v>2868.5369149031412</v>
      </c>
      <c r="BH24" s="61">
        <f t="shared" si="14"/>
        <v>2959.0042960287569</v>
      </c>
      <c r="BI24" s="61">
        <f t="shared" si="15"/>
        <v>2959.0042980979815</v>
      </c>
      <c r="BJ24" s="61">
        <f t="shared" si="16"/>
        <v>2554.5503701034891</v>
      </c>
      <c r="BK24" s="61">
        <f t="shared" si="17"/>
        <v>2132.9128484520706</v>
      </c>
      <c r="BL24" s="61">
        <f t="shared" si="18"/>
        <v>2132.9128484520706</v>
      </c>
      <c r="BM24" s="61">
        <f t="shared" si="19"/>
        <v>2132.9128484520706</v>
      </c>
      <c r="BN24" s="61">
        <f t="shared" si="20"/>
        <v>2132.9128484520706</v>
      </c>
      <c r="BO24" s="61">
        <f t="shared" si="21"/>
        <v>2132.9128484520706</v>
      </c>
      <c r="BP24" s="61">
        <f t="shared" si="22"/>
        <v>2132.9128484520706</v>
      </c>
      <c r="BQ24" s="61">
        <f t="shared" si="7"/>
        <v>2132.9128484520706</v>
      </c>
      <c r="BR24" s="61"/>
      <c r="BS24" s="61">
        <f>($C$6+$D$6+$E$6)*Table53[[#This Row],[Locality''s Allocation Percentage ]]</f>
        <v>113265.73046566723</v>
      </c>
      <c r="BT24" s="61">
        <f>$F$6*Table53[[#This Row],[Locality''s Allocation Percentage ]]</f>
        <v>40985.485920016676</v>
      </c>
      <c r="BU24" s="61">
        <f t="shared" si="3"/>
        <v>10246.371480004169</v>
      </c>
      <c r="BV24" s="76">
        <f>($C$7+$D$7+$E$7)*Table53[[#This Row],[Locality''s Allocation Percentage ]]</f>
        <v>29388.956051333273</v>
      </c>
      <c r="BW24" s="76">
        <f>$F$7*Table53[[#This Row],[Locality''s Allocation Percentage ]]</f>
        <v>10279.336522075233</v>
      </c>
      <c r="BX24" s="76">
        <f t="shared" si="4"/>
        <v>2569.8341305188083</v>
      </c>
    </row>
    <row r="25" spans="2:76" s="19" customFormat="1" ht="18" customHeight="1" x14ac:dyDescent="0.3">
      <c r="B25" s="219"/>
      <c r="C25" s="220"/>
      <c r="D25" s="220"/>
      <c r="E25" s="220"/>
      <c r="F25" s="220"/>
      <c r="G25" s="221"/>
      <c r="J25" s="36" t="s">
        <v>210</v>
      </c>
      <c r="K25" s="37">
        <v>7.3000730007300005E-4</v>
      </c>
      <c r="M25" s="22" t="s">
        <v>125</v>
      </c>
      <c r="N25" s="61">
        <f>($C$5+$D$5+$E$5)*Table53[[#This Row],[Locality''s Allocation Percentage ]]</f>
        <v>2968.4353890786469</v>
      </c>
      <c r="O25" s="61">
        <f>($C$6+$D$6+$E$6)*Table53[[#This Row],[Locality''s Allocation Percentage ]]</f>
        <v>18791.814372712975</v>
      </c>
      <c r="P25" s="61">
        <f>($C$7+$D$7+$E$7)*Table53[[#This Row],[Locality''s Allocation Percentage ]]</f>
        <v>4875.8949812439296</v>
      </c>
      <c r="Q25" s="61">
        <f>($C$8+$D$8+$E$8)*Table53[[#This Row],[Locality''s Allocation Percentage ]]</f>
        <v>3904.7225449073394</v>
      </c>
      <c r="R25" s="61">
        <f>($C$9+$D$9+$E$9)*Table53[[#This Row],[Locality''s Allocation Percentage ]]</f>
        <v>3904.7225448698878</v>
      </c>
      <c r="S25" s="61">
        <f>($C$10+$D$10+$E$10)*Table53[[#This Row],[Locality''s Allocation Percentage ]]</f>
        <v>4504.1131409864183</v>
      </c>
      <c r="T25" s="61">
        <f>($C$11+$D$11+$E$11)*Table53[[#This Row],[Locality''s Allocation Percentage ]]</f>
        <v>3293.6491481869093</v>
      </c>
      <c r="U25" s="61">
        <f>($C$12+$D$12+$E$12)*Table53[[#This Row],[Locality''s Allocation Percentage ]]</f>
        <v>5191.8147468081652</v>
      </c>
      <c r="V25" s="61">
        <f>($C$13+$D$13+$E$13)*Table53[[#This Row],[Locality''s Allocation Percentage ]]</f>
        <v>5355.5532300024615</v>
      </c>
      <c r="W25" s="61">
        <f>($C$14+$D$14+$E$14)*Table53[[#This Row],[Locality''s Allocation Percentage ]]</f>
        <v>5355.553233747587</v>
      </c>
      <c r="X25" s="61">
        <f>($C$15+$D$15+$E$15)*Table53[[#This Row],[Locality''s Allocation Percentage ]]</f>
        <v>4623.5250500220172</v>
      </c>
      <c r="Y25" s="61">
        <f>($C$16+$D$16+$E$16)*Table53[[#This Row],[Locality''s Allocation Percentage ]]</f>
        <v>3860.3959819091201</v>
      </c>
      <c r="Z25" s="61">
        <f>($C$17+$D$17+$E$17)*Table53[[#This Row],[Locality''s Allocation Percentage ]]</f>
        <v>3860.3959819091201</v>
      </c>
      <c r="AA25" s="61">
        <f>($C$18+$D$18+$E$18)*Table53[[#This Row],[Locality''s Allocation Percentage ]]</f>
        <v>3860.3959819091201</v>
      </c>
      <c r="AB25" s="61">
        <f>($C$19+$D$19+$E$19)*Table53[[#This Row],[Locality''s Allocation Percentage ]]</f>
        <v>3860.3959819091201</v>
      </c>
      <c r="AC25" s="61">
        <f>($C$20+$D$20+$E$20)*Table53[[#This Row],[Locality''s Allocation Percentage ]]</f>
        <v>3860.3959819091201</v>
      </c>
      <c r="AD25" s="61">
        <f>($C$21+$D$21+$E$21)*Table53[[#This Row],[Locality''s Allocation Percentage ]]</f>
        <v>3860.3959819091201</v>
      </c>
      <c r="AE25" s="61">
        <f>($C$22+$D$22+$E$22)*Table53[[#This Row],[Locality''s Allocation Percentage ]]</f>
        <v>3860.3959819091201</v>
      </c>
      <c r="AF25" s="61"/>
      <c r="AG25" s="61"/>
      <c r="AH25" s="61">
        <f>$F$6*Table53[[#This Row],[Locality''s Allocation Percentage ]]</f>
        <v>6799.8647094573125</v>
      </c>
      <c r="AI25" s="61">
        <f>$F$7*Table53[[#This Row],[Locality''s Allocation Percentage ]]</f>
        <v>1705.4353775261181</v>
      </c>
      <c r="AJ25" s="61">
        <f>$F$8*Table53[[#This Row],[Locality''s Allocation Percentage ]]</f>
        <v>1431.7315997993576</v>
      </c>
      <c r="AK25" s="61">
        <f>$F$9*Table53[[#This Row],[Locality''s Allocation Percentage ]]</f>
        <v>1431.7315997856256</v>
      </c>
      <c r="AL25" s="61">
        <f>$F$10*Table53[[#This Row],[Locality''s Allocation Percentage ]]</f>
        <v>1651.5081516950197</v>
      </c>
      <c r="AM25" s="61">
        <f>$F$11*Table53[[#This Row],[Locality''s Allocation Percentage ]]</f>
        <v>1207.6713543352</v>
      </c>
      <c r="AN25" s="61">
        <f>$F$12*Table53[[#This Row],[Locality''s Allocation Percentage ]]</f>
        <v>1903.6654071629937</v>
      </c>
      <c r="AO25" s="61">
        <f>$F$13*Table53[[#This Row],[Locality''s Allocation Percentage ]]</f>
        <v>1963.7028510009025</v>
      </c>
      <c r="AP25" s="61">
        <f>$F$14*Table53[[#This Row],[Locality''s Allocation Percentage ]]</f>
        <v>1963.7028523741151</v>
      </c>
      <c r="AQ25" s="61">
        <f>$F$15*Table53[[#This Row],[Locality''s Allocation Percentage ]]</f>
        <v>1695.2925183414065</v>
      </c>
      <c r="AR25" s="61">
        <f>$F$16*Table53[[#This Row],[Locality''s Allocation Percentage ]]</f>
        <v>1415.4785267000107</v>
      </c>
      <c r="AS25" s="61">
        <f>$F$17*Table53[[#This Row],[Locality''s Allocation Percentage ]]</f>
        <v>1415.4785267000107</v>
      </c>
      <c r="AT25" s="61">
        <f>$F$18*Table53[[#This Row],[Locality''s Allocation Percentage ]]</f>
        <v>1415.4785267000107</v>
      </c>
      <c r="AU25" s="61">
        <f>$F$19*Table53[[#This Row],[Locality''s Allocation Percentage ]]</f>
        <v>1415.4785267000107</v>
      </c>
      <c r="AV25" s="61">
        <f>$F$20*Table53[[#This Row],[Locality''s Allocation Percentage ]]</f>
        <v>1415.4785267000107</v>
      </c>
      <c r="AW25" s="61">
        <f>$F$21*Table53[[#This Row],[Locality''s Allocation Percentage ]]</f>
        <v>1415.4785267000107</v>
      </c>
      <c r="AX25" s="61">
        <f>$F$22*Table53[[#This Row],[Locality''s Allocation Percentage ]]</f>
        <v>1415.4785267000107</v>
      </c>
      <c r="AY25" s="61"/>
      <c r="AZ25" s="61">
        <f t="shared" si="2"/>
        <v>0</v>
      </c>
      <c r="BA25" s="61">
        <f t="shared" si="2"/>
        <v>1699.9661773643281</v>
      </c>
      <c r="BB25" s="61">
        <f t="shared" si="8"/>
        <v>426.35884438152954</v>
      </c>
      <c r="BC25" s="61">
        <f t="shared" si="9"/>
        <v>357.9328999498394</v>
      </c>
      <c r="BD25" s="61">
        <f t="shared" si="10"/>
        <v>357.93289994640639</v>
      </c>
      <c r="BE25" s="61">
        <f t="shared" si="11"/>
        <v>412.87703792375493</v>
      </c>
      <c r="BF25" s="61">
        <f t="shared" si="12"/>
        <v>301.91783858380001</v>
      </c>
      <c r="BG25" s="61">
        <f t="shared" si="13"/>
        <v>475.91635179074842</v>
      </c>
      <c r="BH25" s="61">
        <f t="shared" si="14"/>
        <v>490.92571275022561</v>
      </c>
      <c r="BI25" s="61">
        <f t="shared" si="15"/>
        <v>490.92571309352877</v>
      </c>
      <c r="BJ25" s="61">
        <f t="shared" si="16"/>
        <v>423.82312958535164</v>
      </c>
      <c r="BK25" s="61">
        <f t="shared" si="17"/>
        <v>353.86963167500267</v>
      </c>
      <c r="BL25" s="61">
        <f t="shared" si="18"/>
        <v>353.86963167500267</v>
      </c>
      <c r="BM25" s="61">
        <f t="shared" si="19"/>
        <v>353.86963167500267</v>
      </c>
      <c r="BN25" s="61">
        <f t="shared" si="20"/>
        <v>353.86963167500267</v>
      </c>
      <c r="BO25" s="61">
        <f t="shared" si="21"/>
        <v>353.86963167500267</v>
      </c>
      <c r="BP25" s="61">
        <f t="shared" si="22"/>
        <v>353.86963167500267</v>
      </c>
      <c r="BQ25" s="61">
        <f t="shared" si="7"/>
        <v>353.86963167500267</v>
      </c>
      <c r="BR25" s="61"/>
      <c r="BS25" s="61">
        <f>($C$6+$D$6+$E$6)*Table53[[#This Row],[Locality''s Allocation Percentage ]]</f>
        <v>18791.814372712975</v>
      </c>
      <c r="BT25" s="61">
        <f>$F$6*Table53[[#This Row],[Locality''s Allocation Percentage ]]</f>
        <v>6799.8647094573125</v>
      </c>
      <c r="BU25" s="61">
        <f t="shared" si="3"/>
        <v>1699.9661773643281</v>
      </c>
      <c r="BV25" s="76">
        <f>($C$7+$D$7+$E$7)*Table53[[#This Row],[Locality''s Allocation Percentage ]]</f>
        <v>4875.8949812439296</v>
      </c>
      <c r="BW25" s="76">
        <f>$F$7*Table53[[#This Row],[Locality''s Allocation Percentage ]]</f>
        <v>1705.4353775261181</v>
      </c>
      <c r="BX25" s="76">
        <f t="shared" si="4"/>
        <v>426.35884438152954</v>
      </c>
    </row>
    <row r="26" spans="2:76" s="19" customFormat="1" ht="18" customHeight="1" x14ac:dyDescent="0.3">
      <c r="B26" s="219"/>
      <c r="C26" s="220"/>
      <c r="D26" s="220"/>
      <c r="E26" s="220"/>
      <c r="F26" s="220"/>
      <c r="G26" s="221"/>
      <c r="J26" s="36" t="s">
        <v>211</v>
      </c>
      <c r="K26" s="37">
        <v>1.3800138001379999E-3</v>
      </c>
      <c r="M26" s="22" t="s">
        <v>108</v>
      </c>
      <c r="N26" s="61">
        <f>($C$5+$D$5+$E$5)*Table53[[#This Row],[Locality''s Allocation Percentage ]]</f>
        <v>5611.562790313058</v>
      </c>
      <c r="O26" s="61">
        <f>($C$6+$D$6+$E$6)*Table53[[#This Row],[Locality''s Allocation Percentage ]]</f>
        <v>35524.251827868356</v>
      </c>
      <c r="P26" s="61">
        <f>($C$7+$D$7+$E$7)*Table53[[#This Row],[Locality''s Allocation Percentage ]]</f>
        <v>9217.4453070090713</v>
      </c>
      <c r="Q26" s="61">
        <f>($C$8+$D$8+$E$8)*Table53[[#This Row],[Locality''s Allocation Percentage ]]</f>
        <v>7381.5302903727779</v>
      </c>
      <c r="R26" s="61">
        <f>($C$9+$D$9+$E$9)*Table53[[#This Row],[Locality''s Allocation Percentage ]]</f>
        <v>7381.5302903019792</v>
      </c>
      <c r="S26" s="61">
        <f>($C$10+$D$10+$E$10)*Table53[[#This Row],[Locality''s Allocation Percentage ]]</f>
        <v>8514.6248418647338</v>
      </c>
      <c r="T26" s="61">
        <f>($C$11+$D$11+$E$11)*Table53[[#This Row],[Locality''s Allocation Percentage ]]</f>
        <v>6226.3504445177186</v>
      </c>
      <c r="U26" s="61">
        <f>($C$12+$D$12+$E$12)*Table53[[#This Row],[Locality''s Allocation Percentage ]]</f>
        <v>9814.6634939661199</v>
      </c>
      <c r="V26" s="61">
        <f>($C$13+$D$13+$E$13)*Table53[[#This Row],[Locality''s Allocation Percentage ]]</f>
        <v>10124.196516990953</v>
      </c>
      <c r="W26" s="61">
        <f>($C$14+$D$14+$E$14)*Table53[[#This Row],[Locality''s Allocation Percentage ]]</f>
        <v>10124.196524070781</v>
      </c>
      <c r="X26" s="61">
        <f>($C$15+$D$15+$E$15)*Table53[[#This Row],[Locality''s Allocation Percentage ]]</f>
        <v>8740.3624233292921</v>
      </c>
      <c r="Y26" s="61">
        <f>($C$16+$D$16+$E$16)*Table53[[#This Row],[Locality''s Allocation Percentage ]]</f>
        <v>7297.7348699103904</v>
      </c>
      <c r="Z26" s="61">
        <f>($C$17+$D$17+$E$17)*Table53[[#This Row],[Locality''s Allocation Percentage ]]</f>
        <v>7297.7348699103904</v>
      </c>
      <c r="AA26" s="61">
        <f>($C$18+$D$18+$E$18)*Table53[[#This Row],[Locality''s Allocation Percentage ]]</f>
        <v>7297.7348699103904</v>
      </c>
      <c r="AB26" s="61">
        <f>($C$19+$D$19+$E$19)*Table53[[#This Row],[Locality''s Allocation Percentage ]]</f>
        <v>7297.7348699103904</v>
      </c>
      <c r="AC26" s="61">
        <f>($C$20+$D$20+$E$20)*Table53[[#This Row],[Locality''s Allocation Percentage ]]</f>
        <v>7297.7348699103904</v>
      </c>
      <c r="AD26" s="61">
        <f>($C$21+$D$21+$E$21)*Table53[[#This Row],[Locality''s Allocation Percentage ]]</f>
        <v>7297.7348699103904</v>
      </c>
      <c r="AE26" s="61">
        <f>($C$22+$D$22+$E$22)*Table53[[#This Row],[Locality''s Allocation Percentage ]]</f>
        <v>7297.7348699103904</v>
      </c>
      <c r="AF26" s="61"/>
      <c r="AG26" s="61"/>
      <c r="AH26" s="61">
        <f>$F$6*Table53[[#This Row],[Locality''s Allocation Percentage ]]</f>
        <v>12854.53876582341</v>
      </c>
      <c r="AI26" s="61">
        <f>$F$7*Table53[[#This Row],[Locality''s Allocation Percentage ]]</f>
        <v>3223.9737273781411</v>
      </c>
      <c r="AJ26" s="61">
        <f>$F$8*Table53[[#This Row],[Locality''s Allocation Percentage ]]</f>
        <v>2706.5611064700183</v>
      </c>
      <c r="AK26" s="61">
        <f>$F$9*Table53[[#This Row],[Locality''s Allocation Percentage ]]</f>
        <v>2706.5611064440591</v>
      </c>
      <c r="AL26" s="61">
        <f>$F$10*Table53[[#This Row],[Locality''s Allocation Percentage ]]</f>
        <v>3122.0291086837356</v>
      </c>
      <c r="AM26" s="61">
        <f>$F$11*Table53[[#This Row],[Locality''s Allocation Percentage ]]</f>
        <v>2282.9951629898296</v>
      </c>
      <c r="AN26" s="61">
        <f>$F$12*Table53[[#This Row],[Locality''s Allocation Percentage ]]</f>
        <v>3598.7099477875768</v>
      </c>
      <c r="AO26" s="61">
        <f>$F$13*Table53[[#This Row],[Locality''s Allocation Percentage ]]</f>
        <v>3712.2053895633494</v>
      </c>
      <c r="AP26" s="61">
        <f>$F$14*Table53[[#This Row],[Locality''s Allocation Percentage ]]</f>
        <v>3712.205392159286</v>
      </c>
      <c r="AQ26" s="61">
        <f>$F$15*Table53[[#This Row],[Locality''s Allocation Percentage ]]</f>
        <v>3204.7995552207408</v>
      </c>
      <c r="AR26" s="61">
        <f>$F$16*Table53[[#This Row],[Locality''s Allocation Percentage ]]</f>
        <v>2675.8361189671432</v>
      </c>
      <c r="AS26" s="61">
        <f>$F$17*Table53[[#This Row],[Locality''s Allocation Percentage ]]</f>
        <v>2675.8361189671432</v>
      </c>
      <c r="AT26" s="61">
        <f>$F$18*Table53[[#This Row],[Locality''s Allocation Percentage ]]</f>
        <v>2675.8361189671432</v>
      </c>
      <c r="AU26" s="61">
        <f>$F$19*Table53[[#This Row],[Locality''s Allocation Percentage ]]</f>
        <v>2675.8361189671432</v>
      </c>
      <c r="AV26" s="61">
        <f>$F$20*Table53[[#This Row],[Locality''s Allocation Percentage ]]</f>
        <v>2675.8361189671432</v>
      </c>
      <c r="AW26" s="61">
        <f>$F$21*Table53[[#This Row],[Locality''s Allocation Percentage ]]</f>
        <v>2675.8361189671432</v>
      </c>
      <c r="AX26" s="61">
        <f>$F$22*Table53[[#This Row],[Locality''s Allocation Percentage ]]</f>
        <v>2675.8361189671432</v>
      </c>
      <c r="AY26" s="61"/>
      <c r="AZ26" s="61">
        <f t="shared" si="2"/>
        <v>0</v>
      </c>
      <c r="BA26" s="61">
        <f t="shared" si="2"/>
        <v>3213.6346914558526</v>
      </c>
      <c r="BB26" s="61">
        <f t="shared" si="8"/>
        <v>805.99343184453528</v>
      </c>
      <c r="BC26" s="61">
        <f t="shared" si="9"/>
        <v>676.64027661750458</v>
      </c>
      <c r="BD26" s="61">
        <f t="shared" si="10"/>
        <v>676.64027661101477</v>
      </c>
      <c r="BE26" s="61">
        <f t="shared" si="11"/>
        <v>780.50727717093389</v>
      </c>
      <c r="BF26" s="61">
        <f t="shared" si="12"/>
        <v>570.74879074745741</v>
      </c>
      <c r="BG26" s="61">
        <f t="shared" si="13"/>
        <v>899.67748694689419</v>
      </c>
      <c r="BH26" s="61">
        <f t="shared" si="14"/>
        <v>928.05134739083735</v>
      </c>
      <c r="BI26" s="61">
        <f t="shared" si="15"/>
        <v>928.05134803982151</v>
      </c>
      <c r="BJ26" s="61">
        <f t="shared" si="16"/>
        <v>801.1998888051852</v>
      </c>
      <c r="BK26" s="61">
        <f t="shared" si="17"/>
        <v>668.9590297417858</v>
      </c>
      <c r="BL26" s="61">
        <f t="shared" si="18"/>
        <v>668.9590297417858</v>
      </c>
      <c r="BM26" s="61">
        <f t="shared" si="19"/>
        <v>668.9590297417858</v>
      </c>
      <c r="BN26" s="61">
        <f t="shared" si="20"/>
        <v>668.9590297417858</v>
      </c>
      <c r="BO26" s="61">
        <f t="shared" si="21"/>
        <v>668.9590297417858</v>
      </c>
      <c r="BP26" s="61">
        <f t="shared" si="22"/>
        <v>668.9590297417858</v>
      </c>
      <c r="BQ26" s="61">
        <f t="shared" si="7"/>
        <v>668.9590297417858</v>
      </c>
      <c r="BR26" s="61"/>
      <c r="BS26" s="61">
        <f>($C$6+$D$6+$E$6)*Table53[[#This Row],[Locality''s Allocation Percentage ]]</f>
        <v>35524.251827868356</v>
      </c>
      <c r="BT26" s="61">
        <f>$F$6*Table53[[#This Row],[Locality''s Allocation Percentage ]]</f>
        <v>12854.53876582341</v>
      </c>
      <c r="BU26" s="61">
        <f t="shared" si="3"/>
        <v>3213.6346914558526</v>
      </c>
      <c r="BV26" s="76">
        <f>($C$7+$D$7+$E$7)*Table53[[#This Row],[Locality''s Allocation Percentage ]]</f>
        <v>9217.4453070090713</v>
      </c>
      <c r="BW26" s="76">
        <f>$F$7*Table53[[#This Row],[Locality''s Allocation Percentage ]]</f>
        <v>3223.9737273781411</v>
      </c>
      <c r="BX26" s="76">
        <f t="shared" si="4"/>
        <v>805.99343184453528</v>
      </c>
    </row>
    <row r="27" spans="2:76" s="19" customFormat="1" ht="18" customHeight="1" x14ac:dyDescent="0.3">
      <c r="B27" s="219"/>
      <c r="C27" s="220"/>
      <c r="D27" s="220"/>
      <c r="E27" s="220"/>
      <c r="F27" s="220"/>
      <c r="G27" s="221"/>
      <c r="J27" s="36" t="s">
        <v>50</v>
      </c>
      <c r="K27" s="37">
        <v>4.6300463004629996E-3</v>
      </c>
      <c r="M27" s="22" t="s">
        <v>50</v>
      </c>
      <c r="N27" s="61">
        <f>($C$5+$D$5+$E$5)*Table53[[#This Row],[Locality''s Allocation Percentage ]]</f>
        <v>18827.199796485114</v>
      </c>
      <c r="O27" s="61">
        <f>($C$6+$D$6+$E$6)*Table53[[#This Row],[Locality''s Allocation Percentage ]]</f>
        <v>119186.43910364529</v>
      </c>
      <c r="P27" s="61">
        <f>($C$7+$D$7+$E$7)*Table53[[#This Row],[Locality''s Allocation Percentage ]]</f>
        <v>30925.196935834781</v>
      </c>
      <c r="Q27" s="61">
        <f>($C$8+$D$8+$E$8)*Table53[[#This Row],[Locality''s Allocation Percentage ]]</f>
        <v>24765.569017699971</v>
      </c>
      <c r="R27" s="61">
        <f>($C$9+$D$9+$E$9)*Table53[[#This Row],[Locality''s Allocation Percentage ]]</f>
        <v>24765.569017462436</v>
      </c>
      <c r="S27" s="61">
        <f>($C$10+$D$10+$E$10)*Table53[[#This Row],[Locality''s Allocation Percentage ]]</f>
        <v>28567.183346256319</v>
      </c>
      <c r="T27" s="61">
        <f>($C$11+$D$11+$E$11)*Table53[[#This Row],[Locality''s Allocation Percentage ]]</f>
        <v>20889.856926171764</v>
      </c>
      <c r="U27" s="61">
        <f>($C$12+$D$12+$E$12)*Table53[[#This Row],[Locality''s Allocation Percentage ]]</f>
        <v>32928.907229755889</v>
      </c>
      <c r="V27" s="61">
        <f>($C$13+$D$13+$E$13)*Table53[[#This Row],[Locality''s Allocation Percentage ]]</f>
        <v>33967.412951933416</v>
      </c>
      <c r="W27" s="61">
        <f>($C$14+$D$14+$E$14)*Table53[[#This Row],[Locality''s Allocation Percentage ]]</f>
        <v>33967.412975686748</v>
      </c>
      <c r="X27" s="61">
        <f>($C$15+$D$15+$E$15)*Table53[[#This Row],[Locality''s Allocation Percentage ]]</f>
        <v>29324.54928986567</v>
      </c>
      <c r="Y27" s="61">
        <f>($C$16+$D$16+$E$16)*Table53[[#This Row],[Locality''s Allocation Percentage ]]</f>
        <v>24484.429309916744</v>
      </c>
      <c r="Z27" s="61">
        <f>($C$17+$D$17+$E$17)*Table53[[#This Row],[Locality''s Allocation Percentage ]]</f>
        <v>24484.429309916744</v>
      </c>
      <c r="AA27" s="61">
        <f>($C$18+$D$18+$E$18)*Table53[[#This Row],[Locality''s Allocation Percentage ]]</f>
        <v>24484.429309916744</v>
      </c>
      <c r="AB27" s="61">
        <f>($C$19+$D$19+$E$19)*Table53[[#This Row],[Locality''s Allocation Percentage ]]</f>
        <v>24484.429309916744</v>
      </c>
      <c r="AC27" s="61">
        <f>($C$20+$D$20+$E$20)*Table53[[#This Row],[Locality''s Allocation Percentage ]]</f>
        <v>24484.429309916744</v>
      </c>
      <c r="AD27" s="61">
        <f>($C$21+$D$21+$E$21)*Table53[[#This Row],[Locality''s Allocation Percentage ]]</f>
        <v>24484.429309916744</v>
      </c>
      <c r="AE27" s="61">
        <f>($C$22+$D$22+$E$22)*Table53[[#This Row],[Locality''s Allocation Percentage ]]</f>
        <v>24484.429309916744</v>
      </c>
      <c r="AF27" s="61"/>
      <c r="AG27" s="61"/>
      <c r="AH27" s="61">
        <f>$F$6*Table53[[#This Row],[Locality''s Allocation Percentage ]]</f>
        <v>43127.909047653906</v>
      </c>
      <c r="AI27" s="61">
        <f>$F$7*Table53[[#This Row],[Locality''s Allocation Percentage ]]</f>
        <v>10816.665476638254</v>
      </c>
      <c r="AJ27" s="61">
        <f>$F$8*Table53[[#This Row],[Locality''s Allocation Percentage ]]</f>
        <v>9080.7086398233223</v>
      </c>
      <c r="AK27" s="61">
        <f>$F$9*Table53[[#This Row],[Locality''s Allocation Percentage ]]</f>
        <v>9080.7086397362273</v>
      </c>
      <c r="AL27" s="61">
        <f>$F$10*Table53[[#This Row],[Locality''s Allocation Percentage ]]</f>
        <v>10474.633893627315</v>
      </c>
      <c r="AM27" s="61">
        <f>$F$11*Table53[[#This Row],[Locality''s Allocation Percentage ]]</f>
        <v>7659.6142062629788</v>
      </c>
      <c r="AN27" s="61">
        <f>$F$12*Table53[[#This Row],[Locality''s Allocation Percentage ]]</f>
        <v>12073.932650910492</v>
      </c>
      <c r="AO27" s="61">
        <f>$F$13*Table53[[#This Row],[Locality''s Allocation Percentage ]]</f>
        <v>12454.718082375584</v>
      </c>
      <c r="AP27" s="61">
        <f>$F$14*Table53[[#This Row],[Locality''s Allocation Percentage ]]</f>
        <v>12454.71809108514</v>
      </c>
      <c r="AQ27" s="61">
        <f>$F$15*Table53[[#This Row],[Locality''s Allocation Percentage ]]</f>
        <v>10752.334739617412</v>
      </c>
      <c r="AR27" s="61">
        <f>$F$16*Table53[[#This Row],[Locality''s Allocation Percentage ]]</f>
        <v>8977.6240803028049</v>
      </c>
      <c r="AS27" s="61">
        <f>$F$17*Table53[[#This Row],[Locality''s Allocation Percentage ]]</f>
        <v>8977.6240803028049</v>
      </c>
      <c r="AT27" s="61">
        <f>$F$18*Table53[[#This Row],[Locality''s Allocation Percentage ]]</f>
        <v>8977.6240803028049</v>
      </c>
      <c r="AU27" s="61">
        <f>$F$19*Table53[[#This Row],[Locality''s Allocation Percentage ]]</f>
        <v>8977.6240803028049</v>
      </c>
      <c r="AV27" s="61">
        <f>$F$20*Table53[[#This Row],[Locality''s Allocation Percentage ]]</f>
        <v>8977.6240803028049</v>
      </c>
      <c r="AW27" s="61">
        <f>$F$21*Table53[[#This Row],[Locality''s Allocation Percentage ]]</f>
        <v>8977.6240803028049</v>
      </c>
      <c r="AX27" s="61">
        <f>$F$22*Table53[[#This Row],[Locality''s Allocation Percentage ]]</f>
        <v>8977.6240803028049</v>
      </c>
      <c r="AY27" s="61"/>
      <c r="AZ27" s="61">
        <f t="shared" si="2"/>
        <v>0</v>
      </c>
      <c r="BA27" s="61">
        <f t="shared" si="2"/>
        <v>10781.977261913476</v>
      </c>
      <c r="BB27" s="61">
        <f t="shared" si="8"/>
        <v>2704.1663691595636</v>
      </c>
      <c r="BC27" s="61">
        <f t="shared" si="9"/>
        <v>2270.1771599558306</v>
      </c>
      <c r="BD27" s="61">
        <f t="shared" si="10"/>
        <v>2270.1771599340568</v>
      </c>
      <c r="BE27" s="61">
        <f t="shared" si="11"/>
        <v>2618.6584734068288</v>
      </c>
      <c r="BF27" s="61">
        <f t="shared" si="12"/>
        <v>1914.9035515657447</v>
      </c>
      <c r="BG27" s="61">
        <f t="shared" si="13"/>
        <v>3018.483162727623</v>
      </c>
      <c r="BH27" s="61">
        <f t="shared" si="14"/>
        <v>3113.6795205938961</v>
      </c>
      <c r="BI27" s="61">
        <f t="shared" si="15"/>
        <v>3113.6795227712851</v>
      </c>
      <c r="BJ27" s="61">
        <f t="shared" si="16"/>
        <v>2688.083684904353</v>
      </c>
      <c r="BK27" s="61">
        <f t="shared" si="17"/>
        <v>2244.4060200757012</v>
      </c>
      <c r="BL27" s="61">
        <f t="shared" si="18"/>
        <v>2244.4060200757012</v>
      </c>
      <c r="BM27" s="61">
        <f t="shared" si="19"/>
        <v>2244.4060200757012</v>
      </c>
      <c r="BN27" s="61">
        <f t="shared" si="20"/>
        <v>2244.4060200757012</v>
      </c>
      <c r="BO27" s="61">
        <f t="shared" si="21"/>
        <v>2244.4060200757012</v>
      </c>
      <c r="BP27" s="61">
        <f t="shared" si="22"/>
        <v>2244.4060200757012</v>
      </c>
      <c r="BQ27" s="61">
        <f t="shared" si="7"/>
        <v>2244.4060200757012</v>
      </c>
      <c r="BR27" s="61"/>
      <c r="BS27" s="61">
        <f>($C$6+$D$6+$E$6)*Table53[[#This Row],[Locality''s Allocation Percentage ]]</f>
        <v>119186.43910364529</v>
      </c>
      <c r="BT27" s="61">
        <f>$F$6*Table53[[#This Row],[Locality''s Allocation Percentage ]]</f>
        <v>43127.909047653906</v>
      </c>
      <c r="BU27" s="61">
        <f t="shared" si="3"/>
        <v>10781.977261913476</v>
      </c>
      <c r="BV27" s="76">
        <f>($C$7+$D$7+$E$7)*Table53[[#This Row],[Locality''s Allocation Percentage ]]</f>
        <v>30925.196935834781</v>
      </c>
      <c r="BW27" s="76">
        <f>$F$7*Table53[[#This Row],[Locality''s Allocation Percentage ]]</f>
        <v>10816.665476638254</v>
      </c>
      <c r="BX27" s="76">
        <f t="shared" si="4"/>
        <v>2704.1663691595636</v>
      </c>
    </row>
    <row r="28" spans="2:76" s="19" customFormat="1" ht="18" customHeight="1" thickBot="1" x14ac:dyDescent="0.35">
      <c r="B28" s="222"/>
      <c r="C28" s="223"/>
      <c r="D28" s="223"/>
      <c r="E28" s="223"/>
      <c r="F28" s="223"/>
      <c r="G28" s="224"/>
      <c r="J28" s="36" t="s">
        <v>129</v>
      </c>
      <c r="K28" s="37">
        <v>2.9120291202911999E-2</v>
      </c>
      <c r="M28" s="22" t="s">
        <v>129</v>
      </c>
      <c r="N28" s="61">
        <f>($C$5+$D$5+$E$5)*Table53[[#This Row],[Locality''s Allocation Percentage ]]</f>
        <v>118412.10757530163</v>
      </c>
      <c r="O28" s="61">
        <f>($C$6+$D$6+$E$6)*Table53[[#This Row],[Locality''s Allocation Percentage ]]</f>
        <v>749613.19799096126</v>
      </c>
      <c r="P28" s="61">
        <f>($C$7+$D$7+$E$7)*Table53[[#This Row],[Locality''s Allocation Percentage ]]</f>
        <v>194501.45459427839</v>
      </c>
      <c r="Q28" s="61">
        <f>($C$8+$D$8+$E$8)*Table53[[#This Row],[Locality''s Allocation Percentage ]]</f>
        <v>155760.98699685166</v>
      </c>
      <c r="R28" s="61">
        <f>($C$9+$D$9+$E$9)*Table53[[#This Row],[Locality''s Allocation Percentage ]]</f>
        <v>155760.9869953577</v>
      </c>
      <c r="S28" s="61">
        <f>($C$10+$D$10+$E$10)*Table53[[#This Row],[Locality''s Allocation Percentage ]]</f>
        <v>179670.92419934861</v>
      </c>
      <c r="T28" s="61">
        <f>($C$11+$D$11+$E$11)*Table53[[#This Row],[Locality''s Allocation Percentage ]]</f>
        <v>131385.01807562026</v>
      </c>
      <c r="U28" s="61">
        <f>($C$12+$D$12+$E$12)*Table53[[#This Row],[Locality''s Allocation Percentage ]]</f>
        <v>207103.62387267637</v>
      </c>
      <c r="V28" s="61">
        <f>($C$13+$D$13+$E$13)*Table53[[#This Row],[Locality''s Allocation Percentage ]]</f>
        <v>213635.21925708448</v>
      </c>
      <c r="W28" s="61">
        <f>($C$14+$D$14+$E$14)*Table53[[#This Row],[Locality''s Allocation Percentage ]]</f>
        <v>213635.2194064791</v>
      </c>
      <c r="X28" s="61">
        <f>($C$15+$D$15+$E$15)*Table53[[#This Row],[Locality''s Allocation Percentage ]]</f>
        <v>184434.31432416596</v>
      </c>
      <c r="Y28" s="61">
        <f>($C$16+$D$16+$E$16)*Table53[[#This Row],[Locality''s Allocation Percentage ]]</f>
        <v>153992.78218245693</v>
      </c>
      <c r="Z28" s="61">
        <f>($C$17+$D$17+$E$17)*Table53[[#This Row],[Locality''s Allocation Percentage ]]</f>
        <v>153992.78218245693</v>
      </c>
      <c r="AA28" s="61">
        <f>($C$18+$D$18+$E$18)*Table53[[#This Row],[Locality''s Allocation Percentage ]]</f>
        <v>153992.78218245693</v>
      </c>
      <c r="AB28" s="61">
        <f>($C$19+$D$19+$E$19)*Table53[[#This Row],[Locality''s Allocation Percentage ]]</f>
        <v>153992.78218245693</v>
      </c>
      <c r="AC28" s="61">
        <f>($C$20+$D$20+$E$20)*Table53[[#This Row],[Locality''s Allocation Percentage ]]</f>
        <v>153992.78218245693</v>
      </c>
      <c r="AD28" s="61">
        <f>($C$21+$D$21+$E$21)*Table53[[#This Row],[Locality''s Allocation Percentage ]]</f>
        <v>153992.78218245693</v>
      </c>
      <c r="AE28" s="61">
        <f>($C$22+$D$22+$E$22)*Table53[[#This Row],[Locality''s Allocation Percentage ]]</f>
        <v>153992.78218245693</v>
      </c>
      <c r="AF28" s="61"/>
      <c r="AG28" s="61"/>
      <c r="AH28" s="61">
        <f>$F$6*Table53[[#This Row],[Locality''s Allocation Percentage ]]</f>
        <v>271249.39772520127</v>
      </c>
      <c r="AI28" s="61">
        <f>$F$7*Table53[[#This Row],[Locality''s Allocation Percentage ]]</f>
        <v>68030.518073370622</v>
      </c>
      <c r="AJ28" s="61">
        <f>$F$8*Table53[[#This Row],[Locality''s Allocation Percentage ]]</f>
        <v>57112.361898845607</v>
      </c>
      <c r="AK28" s="61">
        <f>$F$9*Table53[[#This Row],[Locality''s Allocation Percentage ]]</f>
        <v>57112.36189829783</v>
      </c>
      <c r="AL28" s="61">
        <f>$F$10*Table53[[#This Row],[Locality''s Allocation Percentage ]]</f>
        <v>65879.338873094486</v>
      </c>
      <c r="AM28" s="61">
        <f>$F$11*Table53[[#This Row],[Locality''s Allocation Percentage ]]</f>
        <v>48174.506627727424</v>
      </c>
      <c r="AN28" s="61">
        <f>$F$12*Table53[[#This Row],[Locality''s Allocation Percentage ]]</f>
        <v>75937.995419981336</v>
      </c>
      <c r="AO28" s="61">
        <f>$F$13*Table53[[#This Row],[Locality''s Allocation Percentage ]]</f>
        <v>78332.913727597625</v>
      </c>
      <c r="AP28" s="61">
        <f>$F$14*Table53[[#This Row],[Locality''s Allocation Percentage ]]</f>
        <v>78332.913782375661</v>
      </c>
      <c r="AQ28" s="61">
        <f>$F$15*Table53[[#This Row],[Locality''s Allocation Percentage ]]</f>
        <v>67625.915252194187</v>
      </c>
      <c r="AR28" s="61">
        <f>$F$16*Table53[[#This Row],[Locality''s Allocation Percentage ]]</f>
        <v>56464.020133567537</v>
      </c>
      <c r="AS28" s="61">
        <f>$F$17*Table53[[#This Row],[Locality''s Allocation Percentage ]]</f>
        <v>56464.020133567537</v>
      </c>
      <c r="AT28" s="61">
        <f>$F$18*Table53[[#This Row],[Locality''s Allocation Percentage ]]</f>
        <v>56464.020133567537</v>
      </c>
      <c r="AU28" s="61">
        <f>$F$19*Table53[[#This Row],[Locality''s Allocation Percentage ]]</f>
        <v>56464.020133567537</v>
      </c>
      <c r="AV28" s="61">
        <f>$F$20*Table53[[#This Row],[Locality''s Allocation Percentage ]]</f>
        <v>56464.020133567537</v>
      </c>
      <c r="AW28" s="61">
        <f>$F$21*Table53[[#This Row],[Locality''s Allocation Percentage ]]</f>
        <v>56464.020133567537</v>
      </c>
      <c r="AX28" s="61">
        <f>$F$22*Table53[[#This Row],[Locality''s Allocation Percentage ]]</f>
        <v>56464.020133567537</v>
      </c>
      <c r="AY28" s="61"/>
      <c r="AZ28" s="61">
        <f t="shared" si="2"/>
        <v>0</v>
      </c>
      <c r="BA28" s="61">
        <f t="shared" si="2"/>
        <v>67812.349431300318</v>
      </c>
      <c r="BB28" s="61">
        <f t="shared" si="8"/>
        <v>17007.629518342656</v>
      </c>
      <c r="BC28" s="61">
        <f t="shared" si="9"/>
        <v>14278.090474711402</v>
      </c>
      <c r="BD28" s="61">
        <f t="shared" si="10"/>
        <v>14278.090474574457</v>
      </c>
      <c r="BE28" s="61">
        <f t="shared" si="11"/>
        <v>16469.834718273622</v>
      </c>
      <c r="BF28" s="61">
        <f t="shared" si="12"/>
        <v>12043.626656931856</v>
      </c>
      <c r="BG28" s="61">
        <f t="shared" si="13"/>
        <v>18984.498854995334</v>
      </c>
      <c r="BH28" s="61">
        <f t="shared" si="14"/>
        <v>19583.228431899406</v>
      </c>
      <c r="BI28" s="61">
        <f t="shared" si="15"/>
        <v>19583.228445593915</v>
      </c>
      <c r="BJ28" s="61">
        <f t="shared" si="16"/>
        <v>16906.478813048547</v>
      </c>
      <c r="BK28" s="61">
        <f t="shared" si="17"/>
        <v>14116.005033391884</v>
      </c>
      <c r="BL28" s="61">
        <f t="shared" si="18"/>
        <v>14116.005033391884</v>
      </c>
      <c r="BM28" s="61">
        <f t="shared" si="19"/>
        <v>14116.005033391884</v>
      </c>
      <c r="BN28" s="61">
        <f t="shared" si="20"/>
        <v>14116.005033391884</v>
      </c>
      <c r="BO28" s="61">
        <f t="shared" si="21"/>
        <v>14116.005033391884</v>
      </c>
      <c r="BP28" s="61">
        <f t="shared" si="22"/>
        <v>14116.005033391884</v>
      </c>
      <c r="BQ28" s="61">
        <f t="shared" si="7"/>
        <v>14116.005033391884</v>
      </c>
      <c r="BR28" s="61"/>
      <c r="BS28" s="61">
        <f>($C$6+$D$6+$E$6)*Table53[[#This Row],[Locality''s Allocation Percentage ]]</f>
        <v>749613.19799096126</v>
      </c>
      <c r="BT28" s="61">
        <f>$F$6*Table53[[#This Row],[Locality''s Allocation Percentage ]]</f>
        <v>271249.39772520127</v>
      </c>
      <c r="BU28" s="61">
        <f t="shared" si="3"/>
        <v>67812.349431300318</v>
      </c>
      <c r="BV28" s="76">
        <f>($C$7+$D$7+$E$7)*Table53[[#This Row],[Locality''s Allocation Percentage ]]</f>
        <v>194501.45459427839</v>
      </c>
      <c r="BW28" s="76">
        <f>$F$7*Table53[[#This Row],[Locality''s Allocation Percentage ]]</f>
        <v>68030.518073370622</v>
      </c>
      <c r="BX28" s="76">
        <f t="shared" si="4"/>
        <v>17007.629518342656</v>
      </c>
    </row>
    <row r="29" spans="2:76" s="19" customFormat="1" ht="18" customHeight="1" x14ac:dyDescent="0.3">
      <c r="J29" s="36" t="s">
        <v>8</v>
      </c>
      <c r="K29" s="37">
        <v>4.0880408804087998E-2</v>
      </c>
      <c r="M29" s="22" t="s">
        <v>105</v>
      </c>
      <c r="N29" s="61">
        <f>($C$5+$D$5+$E$5)*Table53[[#This Row],[Locality''s Allocation Percentage ]]</f>
        <v>166232.38178840419</v>
      </c>
      <c r="O29" s="61">
        <f>($C$6+$D$6+$E$6)*Table53[[#This Row],[Locality''s Allocation Percentage ]]</f>
        <v>1052341.6048719264</v>
      </c>
      <c r="P29" s="61">
        <f>($C$7+$D$7+$E$7)*Table53[[#This Row],[Locality''s Allocation Percentage ]]</f>
        <v>273050.11894966004</v>
      </c>
      <c r="Q29" s="61">
        <f>($C$8+$D$8+$E$8)*Table53[[#This Row],[Locality''s Allocation Percentage ]]</f>
        <v>218664.46251481096</v>
      </c>
      <c r="R29" s="61">
        <f>($C$9+$D$9+$E$9)*Table53[[#This Row],[Locality''s Allocation Percentage ]]</f>
        <v>218664.46251271368</v>
      </c>
      <c r="S29" s="61">
        <f>($C$10+$D$10+$E$10)*Table53[[#This Row],[Locality''s Allocation Percentage ]]</f>
        <v>252230.33589523938</v>
      </c>
      <c r="T29" s="61">
        <f>($C$11+$D$11+$E$11)*Table53[[#This Row],[Locality''s Allocation Percentage ]]</f>
        <v>184444.3522984669</v>
      </c>
      <c r="U29" s="61">
        <f>($C$12+$D$12+$E$12)*Table53[[#This Row],[Locality''s Allocation Percentage ]]</f>
        <v>290741.62582125718</v>
      </c>
      <c r="V29" s="61">
        <f>($C$13+$D$13+$E$13)*Table53[[#This Row],[Locality''s Allocation Percentage ]]</f>
        <v>299910.98088013782</v>
      </c>
      <c r="W29" s="61">
        <f>($C$14+$D$14+$E$14)*Table53[[#This Row],[Locality''s Allocation Percentage ]]</f>
        <v>299910.98108986486</v>
      </c>
      <c r="X29" s="61">
        <f>($C$15+$D$15+$E$15)*Table53[[#This Row],[Locality''s Allocation Percentage ]]</f>
        <v>258917.40280123297</v>
      </c>
      <c r="Y29" s="61">
        <f>($C$16+$D$16+$E$16)*Table53[[#This Row],[Locality''s Allocation Percentage ]]</f>
        <v>216182.17498691069</v>
      </c>
      <c r="Z29" s="61">
        <f>($C$17+$D$17+$E$17)*Table53[[#This Row],[Locality''s Allocation Percentage ]]</f>
        <v>216182.17498691069</v>
      </c>
      <c r="AA29" s="61">
        <f>($C$18+$D$18+$E$18)*Table53[[#This Row],[Locality''s Allocation Percentage ]]</f>
        <v>216182.17498691069</v>
      </c>
      <c r="AB29" s="61">
        <f>($C$19+$D$19+$E$19)*Table53[[#This Row],[Locality''s Allocation Percentage ]]</f>
        <v>216182.17498691069</v>
      </c>
      <c r="AC29" s="61">
        <f>($C$20+$D$20+$E$20)*Table53[[#This Row],[Locality''s Allocation Percentage ]]</f>
        <v>216182.17498691069</v>
      </c>
      <c r="AD29" s="61">
        <f>($C$21+$D$21+$E$21)*Table53[[#This Row],[Locality''s Allocation Percentage ]]</f>
        <v>216182.17498691069</v>
      </c>
      <c r="AE29" s="61">
        <f>($C$22+$D$22+$E$22)*Table53[[#This Row],[Locality''s Allocation Percentage ]]</f>
        <v>216182.17498691069</v>
      </c>
      <c r="AF29" s="61"/>
      <c r="AG29" s="61"/>
      <c r="AH29" s="61">
        <f>$F$6*Table53[[#This Row],[Locality''s Allocation Percentage ]]</f>
        <v>380792.42372960947</v>
      </c>
      <c r="AI29" s="61">
        <f>$F$7*Table53[[#This Row],[Locality''s Allocation Percentage ]]</f>
        <v>95504.381141462611</v>
      </c>
      <c r="AJ29" s="61">
        <f>$F$8*Table53[[#This Row],[Locality''s Allocation Percentage ]]</f>
        <v>80176.969588764026</v>
      </c>
      <c r="AK29" s="61">
        <f>$F$9*Table53[[#This Row],[Locality''s Allocation Percentage ]]</f>
        <v>80176.96958799503</v>
      </c>
      <c r="AL29" s="61">
        <f>$F$10*Table53[[#This Row],[Locality''s Allocation Percentage ]]</f>
        <v>92484.456494921091</v>
      </c>
      <c r="AM29" s="61">
        <f>$F$11*Table53[[#This Row],[Locality''s Allocation Percentage ]]</f>
        <v>67629.595842771188</v>
      </c>
      <c r="AN29" s="61">
        <f>$F$12*Table53[[#This Row],[Locality''s Allocation Percentage ]]</f>
        <v>106605.26280112764</v>
      </c>
      <c r="AO29" s="61">
        <f>$F$13*Table53[[#This Row],[Locality''s Allocation Percentage ]]</f>
        <v>109967.35965605051</v>
      </c>
      <c r="AP29" s="61">
        <f>$F$14*Table53[[#This Row],[Locality''s Allocation Percentage ]]</f>
        <v>109967.35973295044</v>
      </c>
      <c r="AQ29" s="61">
        <f>$F$15*Table53[[#This Row],[Locality''s Allocation Percentage ]]</f>
        <v>94936.381027118754</v>
      </c>
      <c r="AR29" s="61">
        <f>$F$16*Table53[[#This Row],[Locality''s Allocation Percentage ]]</f>
        <v>79266.797495200575</v>
      </c>
      <c r="AS29" s="61">
        <f>$F$17*Table53[[#This Row],[Locality''s Allocation Percentage ]]</f>
        <v>79266.797495200575</v>
      </c>
      <c r="AT29" s="61">
        <f>$F$18*Table53[[#This Row],[Locality''s Allocation Percentage ]]</f>
        <v>79266.797495200575</v>
      </c>
      <c r="AU29" s="61">
        <f>$F$19*Table53[[#This Row],[Locality''s Allocation Percentage ]]</f>
        <v>79266.797495200575</v>
      </c>
      <c r="AV29" s="61">
        <f>$F$20*Table53[[#This Row],[Locality''s Allocation Percentage ]]</f>
        <v>79266.797495200575</v>
      </c>
      <c r="AW29" s="61">
        <f>$F$21*Table53[[#This Row],[Locality''s Allocation Percentage ]]</f>
        <v>79266.797495200575</v>
      </c>
      <c r="AX29" s="61">
        <f>$F$22*Table53[[#This Row],[Locality''s Allocation Percentage ]]</f>
        <v>79266.797495200575</v>
      </c>
      <c r="AY29" s="61"/>
      <c r="AZ29" s="61">
        <f t="shared" si="2"/>
        <v>0</v>
      </c>
      <c r="BA29" s="61">
        <f t="shared" si="2"/>
        <v>95198.105932402366</v>
      </c>
      <c r="BB29" s="61">
        <f t="shared" si="8"/>
        <v>23876.095285365653</v>
      </c>
      <c r="BC29" s="61">
        <f t="shared" si="9"/>
        <v>20044.242397191007</v>
      </c>
      <c r="BD29" s="61">
        <f t="shared" si="10"/>
        <v>20044.242396998758</v>
      </c>
      <c r="BE29" s="61">
        <f t="shared" si="11"/>
        <v>23121.114123730273</v>
      </c>
      <c r="BF29" s="61">
        <f t="shared" si="12"/>
        <v>16907.398960692797</v>
      </c>
      <c r="BG29" s="61">
        <f t="shared" si="13"/>
        <v>26651.31570028191</v>
      </c>
      <c r="BH29" s="61">
        <f t="shared" si="14"/>
        <v>27491.839914012628</v>
      </c>
      <c r="BI29" s="61">
        <f t="shared" si="15"/>
        <v>27491.83993323761</v>
      </c>
      <c r="BJ29" s="61">
        <f t="shared" si="16"/>
        <v>23734.095256779688</v>
      </c>
      <c r="BK29" s="61">
        <f t="shared" si="17"/>
        <v>19816.699373800144</v>
      </c>
      <c r="BL29" s="61">
        <f t="shared" si="18"/>
        <v>19816.699373800144</v>
      </c>
      <c r="BM29" s="61">
        <f t="shared" si="19"/>
        <v>19816.699373800144</v>
      </c>
      <c r="BN29" s="61">
        <f t="shared" si="20"/>
        <v>19816.699373800144</v>
      </c>
      <c r="BO29" s="61">
        <f t="shared" si="21"/>
        <v>19816.699373800144</v>
      </c>
      <c r="BP29" s="61">
        <f t="shared" si="22"/>
        <v>19816.699373800144</v>
      </c>
      <c r="BQ29" s="61">
        <f t="shared" si="7"/>
        <v>19816.699373800144</v>
      </c>
      <c r="BR29" s="61"/>
      <c r="BS29" s="61">
        <f>($C$6+$D$6+$E$6)*Table53[[#This Row],[Locality''s Allocation Percentage ]]</f>
        <v>1052341.6048719264</v>
      </c>
      <c r="BT29" s="61">
        <f>$F$6*Table53[[#This Row],[Locality''s Allocation Percentage ]]</f>
        <v>380792.42372960947</v>
      </c>
      <c r="BU29" s="61">
        <f t="shared" si="3"/>
        <v>95198.105932402366</v>
      </c>
      <c r="BV29" s="76">
        <f>($C$7+$D$7+$E$7)*Table53[[#This Row],[Locality''s Allocation Percentage ]]</f>
        <v>273050.11894966004</v>
      </c>
      <c r="BW29" s="76">
        <f>$F$7*Table53[[#This Row],[Locality''s Allocation Percentage ]]</f>
        <v>95504.381141462611</v>
      </c>
      <c r="BX29" s="76">
        <f t="shared" si="4"/>
        <v>23876.095285365653</v>
      </c>
    </row>
    <row r="30" spans="2:76" s="19" customFormat="1" ht="18" customHeight="1" thickBot="1" x14ac:dyDescent="0.35">
      <c r="H30" s="19" t="s">
        <v>212</v>
      </c>
      <c r="J30" s="36" t="s">
        <v>213</v>
      </c>
      <c r="K30" s="37">
        <v>1.250012500125E-3</v>
      </c>
      <c r="M30" s="22" t="s">
        <v>33</v>
      </c>
      <c r="N30" s="61">
        <f>($C$5+$D$5+$E$5)*Table53[[#This Row],[Locality''s Allocation Percentage ]]</f>
        <v>5082.937310066176</v>
      </c>
      <c r="O30" s="61">
        <f>($C$6+$D$6+$E$6)*Table53[[#This Row],[Locality''s Allocation Percentage ]]</f>
        <v>32177.764336837281</v>
      </c>
      <c r="P30" s="61">
        <f>($C$7+$D$7+$E$7)*Table53[[#This Row],[Locality''s Allocation Percentage ]]</f>
        <v>8349.1352418560436</v>
      </c>
      <c r="Q30" s="61">
        <f>($C$8+$D$8+$E$8)*Table53[[#This Row],[Locality''s Allocation Percentage ]]</f>
        <v>6686.16874127969</v>
      </c>
      <c r="R30" s="61">
        <f>($C$9+$D$9+$E$9)*Table53[[#This Row],[Locality''s Allocation Percentage ]]</f>
        <v>6686.1687412155607</v>
      </c>
      <c r="S30" s="61">
        <f>($C$10+$D$10+$E$10)*Table53[[#This Row],[Locality''s Allocation Percentage ]]</f>
        <v>7712.5225016890718</v>
      </c>
      <c r="T30" s="61">
        <f>($C$11+$D$11+$E$11)*Table53[[#This Row],[Locality''s Allocation Percentage ]]</f>
        <v>5639.8101852515574</v>
      </c>
      <c r="U30" s="61">
        <f>($C$12+$D$12+$E$12)*Table53[[#This Row],[Locality''s Allocation Percentage ]]</f>
        <v>8890.093744534528</v>
      </c>
      <c r="V30" s="61">
        <f>($C$13+$D$13+$E$13)*Table53[[#This Row],[Locality''s Allocation Percentage ]]</f>
        <v>9170.4678595932546</v>
      </c>
      <c r="W30" s="61">
        <f>($C$14+$D$14+$E$14)*Table53[[#This Row],[Locality''s Allocation Percentage ]]</f>
        <v>9170.4678660061418</v>
      </c>
      <c r="X30" s="61">
        <f>($C$15+$D$15+$E$15)*Table53[[#This Row],[Locality''s Allocation Percentage ]]</f>
        <v>7916.9949486678379</v>
      </c>
      <c r="Y30" s="61">
        <f>($C$16+$D$16+$E$16)*Table53[[#This Row],[Locality''s Allocation Percentage ]]</f>
        <v>6610.2670923101368</v>
      </c>
      <c r="Z30" s="61">
        <f>($C$17+$D$17+$E$17)*Table53[[#This Row],[Locality''s Allocation Percentage ]]</f>
        <v>6610.2670923101368</v>
      </c>
      <c r="AA30" s="61">
        <f>($C$18+$D$18+$E$18)*Table53[[#This Row],[Locality''s Allocation Percentage ]]</f>
        <v>6610.2670923101368</v>
      </c>
      <c r="AB30" s="61">
        <f>($C$19+$D$19+$E$19)*Table53[[#This Row],[Locality''s Allocation Percentage ]]</f>
        <v>6610.2670923101368</v>
      </c>
      <c r="AC30" s="61">
        <f>($C$20+$D$20+$E$20)*Table53[[#This Row],[Locality''s Allocation Percentage ]]</f>
        <v>6610.2670923101368</v>
      </c>
      <c r="AD30" s="61">
        <f>($C$21+$D$21+$E$21)*Table53[[#This Row],[Locality''s Allocation Percentage ]]</f>
        <v>6610.2670923101368</v>
      </c>
      <c r="AE30" s="61">
        <f>($C$22+$D$22+$E$22)*Table53[[#This Row],[Locality''s Allocation Percentage ]]</f>
        <v>6610.2670923101368</v>
      </c>
      <c r="AF30" s="61"/>
      <c r="AG30" s="61"/>
      <c r="AH30" s="61">
        <f>$F$6*Table53[[#This Row],[Locality''s Allocation Percentage ]]</f>
        <v>11643.603954550192</v>
      </c>
      <c r="AI30" s="61">
        <f>$F$7*Table53[[#This Row],[Locality''s Allocation Percentage ]]</f>
        <v>2920.2660574077363</v>
      </c>
      <c r="AJ30" s="61">
        <f>$F$8*Table53[[#This Row],[Locality''s Allocation Percentage ]]</f>
        <v>2451.5952051358863</v>
      </c>
      <c r="AK30" s="61">
        <f>$F$9*Table53[[#This Row],[Locality''s Allocation Percentage ]]</f>
        <v>2451.5952051123727</v>
      </c>
      <c r="AL30" s="61">
        <f>$F$10*Table53[[#This Row],[Locality''s Allocation Percentage ]]</f>
        <v>2827.9249172859927</v>
      </c>
      <c r="AM30" s="61">
        <f>$F$11*Table53[[#This Row],[Locality''s Allocation Percentage ]]</f>
        <v>2067.9304012589037</v>
      </c>
      <c r="AN30" s="61">
        <f>$F$12*Table53[[#This Row],[Locality''s Allocation Percentage ]]</f>
        <v>3259.7010396626602</v>
      </c>
      <c r="AO30" s="61">
        <f>$F$13*Table53[[#This Row],[Locality''s Allocation Percentage ]]</f>
        <v>3362.5048818508599</v>
      </c>
      <c r="AP30" s="61">
        <f>$F$14*Table53[[#This Row],[Locality''s Allocation Percentage ]]</f>
        <v>3362.504884202252</v>
      </c>
      <c r="AQ30" s="61">
        <f>$F$15*Table53[[#This Row],[Locality''s Allocation Percentage ]]</f>
        <v>2902.8981478448741</v>
      </c>
      <c r="AR30" s="61">
        <f>$F$16*Table53[[#This Row],[Locality''s Allocation Percentage ]]</f>
        <v>2423.7646005137167</v>
      </c>
      <c r="AS30" s="61">
        <f>$F$17*Table53[[#This Row],[Locality''s Allocation Percentage ]]</f>
        <v>2423.7646005137167</v>
      </c>
      <c r="AT30" s="61">
        <f>$F$18*Table53[[#This Row],[Locality''s Allocation Percentage ]]</f>
        <v>2423.7646005137167</v>
      </c>
      <c r="AU30" s="61">
        <f>$F$19*Table53[[#This Row],[Locality''s Allocation Percentage ]]</f>
        <v>2423.7646005137167</v>
      </c>
      <c r="AV30" s="61">
        <f>$F$20*Table53[[#This Row],[Locality''s Allocation Percentage ]]</f>
        <v>2423.7646005137167</v>
      </c>
      <c r="AW30" s="61">
        <f>$F$21*Table53[[#This Row],[Locality''s Allocation Percentage ]]</f>
        <v>2423.7646005137167</v>
      </c>
      <c r="AX30" s="61">
        <f>$F$22*Table53[[#This Row],[Locality''s Allocation Percentage ]]</f>
        <v>2423.7646005137167</v>
      </c>
      <c r="AY30" s="61"/>
      <c r="AZ30" s="61">
        <f t="shared" si="2"/>
        <v>0</v>
      </c>
      <c r="BA30" s="61">
        <f t="shared" si="2"/>
        <v>2910.9009886375479</v>
      </c>
      <c r="BB30" s="61">
        <f t="shared" si="8"/>
        <v>730.06651435193407</v>
      </c>
      <c r="BC30" s="61">
        <f t="shared" si="9"/>
        <v>612.89880128397158</v>
      </c>
      <c r="BD30" s="61">
        <f t="shared" si="10"/>
        <v>612.89880127809317</v>
      </c>
      <c r="BE30" s="61">
        <f t="shared" si="11"/>
        <v>706.98122932149818</v>
      </c>
      <c r="BF30" s="61">
        <f t="shared" si="12"/>
        <v>516.98260031472591</v>
      </c>
      <c r="BG30" s="61">
        <f t="shared" si="13"/>
        <v>814.92525991566504</v>
      </c>
      <c r="BH30" s="61">
        <f t="shared" si="14"/>
        <v>840.62622046271497</v>
      </c>
      <c r="BI30" s="61">
        <f t="shared" si="15"/>
        <v>840.626221050563</v>
      </c>
      <c r="BJ30" s="61">
        <f t="shared" si="16"/>
        <v>725.72453696121852</v>
      </c>
      <c r="BK30" s="61">
        <f t="shared" si="17"/>
        <v>605.94115012842917</v>
      </c>
      <c r="BL30" s="61">
        <f t="shared" si="18"/>
        <v>605.94115012842917</v>
      </c>
      <c r="BM30" s="61">
        <f t="shared" si="19"/>
        <v>605.94115012842917</v>
      </c>
      <c r="BN30" s="61">
        <f t="shared" si="20"/>
        <v>605.94115012842917</v>
      </c>
      <c r="BO30" s="61">
        <f t="shared" si="21"/>
        <v>605.94115012842917</v>
      </c>
      <c r="BP30" s="61">
        <f t="shared" si="22"/>
        <v>605.94115012842917</v>
      </c>
      <c r="BQ30" s="61">
        <f t="shared" si="7"/>
        <v>605.94115012842917</v>
      </c>
      <c r="BR30" s="61"/>
      <c r="BS30" s="61">
        <f>($C$6+$D$6+$E$6)*Table53[[#This Row],[Locality''s Allocation Percentage ]]</f>
        <v>32177.764336837281</v>
      </c>
      <c r="BT30" s="61">
        <f>$F$6*Table53[[#This Row],[Locality''s Allocation Percentage ]]</f>
        <v>11643.603954550192</v>
      </c>
      <c r="BU30" s="61">
        <f t="shared" si="3"/>
        <v>2910.9009886375479</v>
      </c>
      <c r="BV30" s="76">
        <f>($C$7+$D$7+$E$7)*Table53[[#This Row],[Locality''s Allocation Percentage ]]</f>
        <v>8349.1352418560436</v>
      </c>
      <c r="BW30" s="76">
        <f>$F$7*Table53[[#This Row],[Locality''s Allocation Percentage ]]</f>
        <v>2920.2660574077363</v>
      </c>
      <c r="BX30" s="76">
        <f t="shared" si="4"/>
        <v>730.06651435193407</v>
      </c>
    </row>
    <row r="31" spans="2:76" s="19" customFormat="1" ht="18" customHeight="1" x14ac:dyDescent="0.3">
      <c r="B31" s="225" t="s">
        <v>214</v>
      </c>
      <c r="C31" s="226"/>
      <c r="D31" s="226"/>
      <c r="E31" s="226"/>
      <c r="F31" s="227"/>
      <c r="H31" s="23">
        <v>24594461.260000002</v>
      </c>
      <c r="J31" s="36" t="s">
        <v>113</v>
      </c>
      <c r="K31" s="37">
        <v>2.8300283002829999E-3</v>
      </c>
      <c r="M31" s="22" t="s">
        <v>113</v>
      </c>
      <c r="N31" s="61">
        <f>($C$5+$D$5+$E$5)*Table53[[#This Row],[Locality''s Allocation Percentage ]]</f>
        <v>11507.770069989821</v>
      </c>
      <c r="O31" s="61">
        <f>($C$6+$D$6+$E$6)*Table53[[#This Row],[Locality''s Allocation Percentage ]]</f>
        <v>72850.458458599605</v>
      </c>
      <c r="P31" s="61">
        <f>($C$7+$D$7+$E$7)*Table53[[#This Row],[Locality''s Allocation Percentage ]]</f>
        <v>18902.442187562083</v>
      </c>
      <c r="Q31" s="61">
        <f>($C$8+$D$8+$E$8)*Table53[[#This Row],[Locality''s Allocation Percentage ]]</f>
        <v>15137.486030257218</v>
      </c>
      <c r="R31" s="61">
        <f>($C$9+$D$9+$E$9)*Table53[[#This Row],[Locality''s Allocation Percentage ]]</f>
        <v>15137.48603011203</v>
      </c>
      <c r="S31" s="61">
        <f>($C$10+$D$10+$E$10)*Table53[[#This Row],[Locality''s Allocation Percentage ]]</f>
        <v>17461.150943824057</v>
      </c>
      <c r="T31" s="61">
        <f>($C$11+$D$11+$E$11)*Table53[[#This Row],[Locality''s Allocation Percentage ]]</f>
        <v>12768.530259409525</v>
      </c>
      <c r="U31" s="61">
        <f>($C$12+$D$12+$E$12)*Table53[[#This Row],[Locality''s Allocation Percentage ]]</f>
        <v>20127.172237626171</v>
      </c>
      <c r="V31" s="61">
        <f>($C$13+$D$13+$E$13)*Table53[[#This Row],[Locality''s Allocation Percentage ]]</f>
        <v>20761.939234119131</v>
      </c>
      <c r="W31" s="61">
        <f>($C$14+$D$14+$E$14)*Table53[[#This Row],[Locality''s Allocation Percentage ]]</f>
        <v>20761.939248637904</v>
      </c>
      <c r="X31" s="61">
        <f>($C$15+$D$15+$E$15)*Table53[[#This Row],[Locality''s Allocation Percentage ]]</f>
        <v>17924.076563783983</v>
      </c>
      <c r="Y31" s="61">
        <f>($C$16+$D$16+$E$16)*Table53[[#This Row],[Locality''s Allocation Percentage ]]</f>
        <v>14965.644696990148</v>
      </c>
      <c r="Z31" s="61">
        <f>($C$17+$D$17+$E$17)*Table53[[#This Row],[Locality''s Allocation Percentage ]]</f>
        <v>14965.644696990148</v>
      </c>
      <c r="AA31" s="61">
        <f>($C$18+$D$18+$E$18)*Table53[[#This Row],[Locality''s Allocation Percentage ]]</f>
        <v>14965.644696990148</v>
      </c>
      <c r="AB31" s="61">
        <f>($C$19+$D$19+$E$19)*Table53[[#This Row],[Locality''s Allocation Percentage ]]</f>
        <v>14965.644696990148</v>
      </c>
      <c r="AC31" s="61">
        <f>($C$20+$D$20+$E$20)*Table53[[#This Row],[Locality''s Allocation Percentage ]]</f>
        <v>14965.644696990148</v>
      </c>
      <c r="AD31" s="61">
        <f>($C$21+$D$21+$E$21)*Table53[[#This Row],[Locality''s Allocation Percentage ]]</f>
        <v>14965.644696990148</v>
      </c>
      <c r="AE31" s="61">
        <f>($C$22+$D$22+$E$22)*Table53[[#This Row],[Locality''s Allocation Percentage ]]</f>
        <v>14965.644696990148</v>
      </c>
      <c r="AF31" s="61"/>
      <c r="AG31" s="61"/>
      <c r="AH31" s="61">
        <f>$F$6*Table53[[#This Row],[Locality''s Allocation Percentage ]]</f>
        <v>26361.119353101632</v>
      </c>
      <c r="AI31" s="61">
        <f>$F$7*Table53[[#This Row],[Locality''s Allocation Percentage ]]</f>
        <v>6611.4823539711151</v>
      </c>
      <c r="AJ31" s="61">
        <f>$F$8*Table53[[#This Row],[Locality''s Allocation Percentage ]]</f>
        <v>5550.4115444276467</v>
      </c>
      <c r="AK31" s="61">
        <f>$F$9*Table53[[#This Row],[Locality''s Allocation Percentage ]]</f>
        <v>5550.4115443744113</v>
      </c>
      <c r="AL31" s="61">
        <f>$F$10*Table53[[#This Row],[Locality''s Allocation Percentage ]]</f>
        <v>6402.4220127354874</v>
      </c>
      <c r="AM31" s="61">
        <f>$F$11*Table53[[#This Row],[Locality''s Allocation Percentage ]]</f>
        <v>4681.7944284501582</v>
      </c>
      <c r="AN31" s="61">
        <f>$F$12*Table53[[#This Row],[Locality''s Allocation Percentage ]]</f>
        <v>7379.9631537962623</v>
      </c>
      <c r="AO31" s="61">
        <f>$F$13*Table53[[#This Row],[Locality''s Allocation Percentage ]]</f>
        <v>7612.7110525103471</v>
      </c>
      <c r="AP31" s="61">
        <f>$F$14*Table53[[#This Row],[Locality''s Allocation Percentage ]]</f>
        <v>7612.7110578338979</v>
      </c>
      <c r="AQ31" s="61">
        <f>$F$15*Table53[[#This Row],[Locality''s Allocation Percentage ]]</f>
        <v>6572.1614067207938</v>
      </c>
      <c r="AR31" s="61">
        <f>$F$16*Table53[[#This Row],[Locality''s Allocation Percentage ]]</f>
        <v>5487.4030555630543</v>
      </c>
      <c r="AS31" s="61">
        <f>$F$17*Table53[[#This Row],[Locality''s Allocation Percentage ]]</f>
        <v>5487.4030555630543</v>
      </c>
      <c r="AT31" s="61">
        <f>$F$18*Table53[[#This Row],[Locality''s Allocation Percentage ]]</f>
        <v>5487.4030555630543</v>
      </c>
      <c r="AU31" s="61">
        <f>$F$19*Table53[[#This Row],[Locality''s Allocation Percentage ]]</f>
        <v>5487.4030555630543</v>
      </c>
      <c r="AV31" s="61">
        <f>$F$20*Table53[[#This Row],[Locality''s Allocation Percentage ]]</f>
        <v>5487.4030555630543</v>
      </c>
      <c r="AW31" s="61">
        <f>$F$21*Table53[[#This Row],[Locality''s Allocation Percentage ]]</f>
        <v>5487.4030555630543</v>
      </c>
      <c r="AX31" s="61">
        <f>$F$22*Table53[[#This Row],[Locality''s Allocation Percentage ]]</f>
        <v>5487.4030555630543</v>
      </c>
      <c r="AY31" s="61"/>
      <c r="AZ31" s="61">
        <f t="shared" si="2"/>
        <v>0</v>
      </c>
      <c r="BA31" s="61">
        <f t="shared" si="2"/>
        <v>6590.2798382754081</v>
      </c>
      <c r="BB31" s="61">
        <f t="shared" si="8"/>
        <v>1652.8705884927788</v>
      </c>
      <c r="BC31" s="61">
        <f t="shared" si="9"/>
        <v>1387.6028861069117</v>
      </c>
      <c r="BD31" s="61">
        <f t="shared" si="10"/>
        <v>1387.6028860936028</v>
      </c>
      <c r="BE31" s="61">
        <f t="shared" si="11"/>
        <v>1600.6055031838719</v>
      </c>
      <c r="BF31" s="61">
        <f t="shared" si="12"/>
        <v>1170.4486071125395</v>
      </c>
      <c r="BG31" s="61">
        <f t="shared" si="13"/>
        <v>1844.9907884490656</v>
      </c>
      <c r="BH31" s="61">
        <f t="shared" si="14"/>
        <v>1903.1777631275868</v>
      </c>
      <c r="BI31" s="61">
        <f t="shared" si="15"/>
        <v>1903.1777644584745</v>
      </c>
      <c r="BJ31" s="61">
        <f t="shared" si="16"/>
        <v>1643.0403516801985</v>
      </c>
      <c r="BK31" s="61">
        <f t="shared" si="17"/>
        <v>1371.8507638907636</v>
      </c>
      <c r="BL31" s="61">
        <f t="shared" si="18"/>
        <v>1371.8507638907636</v>
      </c>
      <c r="BM31" s="61">
        <f t="shared" si="19"/>
        <v>1371.8507638907636</v>
      </c>
      <c r="BN31" s="61">
        <f t="shared" si="20"/>
        <v>1371.8507638907636</v>
      </c>
      <c r="BO31" s="61">
        <f t="shared" si="21"/>
        <v>1371.8507638907636</v>
      </c>
      <c r="BP31" s="61">
        <f t="shared" si="22"/>
        <v>1371.8507638907636</v>
      </c>
      <c r="BQ31" s="61">
        <f t="shared" si="7"/>
        <v>1371.8507638907636</v>
      </c>
      <c r="BR31" s="61"/>
      <c r="BS31" s="61">
        <f>($C$6+$D$6+$E$6)*Table53[[#This Row],[Locality''s Allocation Percentage ]]</f>
        <v>72850.458458599605</v>
      </c>
      <c r="BT31" s="61">
        <f>$F$6*Table53[[#This Row],[Locality''s Allocation Percentage ]]</f>
        <v>26361.119353101632</v>
      </c>
      <c r="BU31" s="61">
        <f t="shared" si="3"/>
        <v>6590.2798382754081</v>
      </c>
      <c r="BV31" s="76">
        <f>($C$7+$D$7+$E$7)*Table53[[#This Row],[Locality''s Allocation Percentage ]]</f>
        <v>18902.442187562083</v>
      </c>
      <c r="BW31" s="76">
        <f>$F$7*Table53[[#This Row],[Locality''s Allocation Percentage ]]</f>
        <v>6611.4823539711151</v>
      </c>
      <c r="BX31" s="76">
        <f t="shared" si="4"/>
        <v>1652.8705884927788</v>
      </c>
    </row>
    <row r="32" spans="2:76" s="19" customFormat="1" ht="18" customHeight="1" thickBot="1" x14ac:dyDescent="0.35">
      <c r="B32" s="228"/>
      <c r="C32" s="229"/>
      <c r="D32" s="229"/>
      <c r="E32" s="229"/>
      <c r="F32" s="230"/>
      <c r="J32" s="36" t="s">
        <v>25</v>
      </c>
      <c r="K32" s="37">
        <v>1.0000100001E-3</v>
      </c>
      <c r="M32" s="22" t="s">
        <v>25</v>
      </c>
      <c r="N32" s="61">
        <f>($C$5+$D$5+$E$5)*Table53[[#This Row],[Locality''s Allocation Percentage ]]</f>
        <v>4066.3498480529406</v>
      </c>
      <c r="O32" s="61">
        <f>($C$6+$D$6+$E$6)*Table53[[#This Row],[Locality''s Allocation Percentage ]]</f>
        <v>25742.211469469825</v>
      </c>
      <c r="P32" s="61">
        <f>($C$7+$D$7+$E$7)*Table53[[#This Row],[Locality''s Allocation Percentage ]]</f>
        <v>6679.3081934848351</v>
      </c>
      <c r="Q32" s="61">
        <f>($C$8+$D$8+$E$8)*Table53[[#This Row],[Locality''s Allocation Percentage ]]</f>
        <v>5348.9349930237522</v>
      </c>
      <c r="R32" s="61">
        <f>($C$9+$D$9+$E$9)*Table53[[#This Row],[Locality''s Allocation Percentage ]]</f>
        <v>5348.9349929724494</v>
      </c>
      <c r="S32" s="61">
        <f>($C$10+$D$10+$E$10)*Table53[[#This Row],[Locality''s Allocation Percentage ]]</f>
        <v>6170.0180013512572</v>
      </c>
      <c r="T32" s="61">
        <f>($C$11+$D$11+$E$11)*Table53[[#This Row],[Locality''s Allocation Percentage ]]</f>
        <v>4511.8481482012457</v>
      </c>
      <c r="U32" s="61">
        <f>($C$12+$D$12+$E$12)*Table53[[#This Row],[Locality''s Allocation Percentage ]]</f>
        <v>7112.0749956276231</v>
      </c>
      <c r="V32" s="61">
        <f>($C$13+$D$13+$E$13)*Table53[[#This Row],[Locality''s Allocation Percentage ]]</f>
        <v>7336.3742876746046</v>
      </c>
      <c r="W32" s="61">
        <f>($C$14+$D$14+$E$14)*Table53[[#This Row],[Locality''s Allocation Percentage ]]</f>
        <v>7336.3742928049141</v>
      </c>
      <c r="X32" s="61">
        <f>($C$15+$D$15+$E$15)*Table53[[#This Row],[Locality''s Allocation Percentage ]]</f>
        <v>6333.5959589342701</v>
      </c>
      <c r="Y32" s="61">
        <f>($C$16+$D$16+$E$16)*Table53[[#This Row],[Locality''s Allocation Percentage ]]</f>
        <v>5288.2136738481095</v>
      </c>
      <c r="Z32" s="61">
        <f>($C$17+$D$17+$E$17)*Table53[[#This Row],[Locality''s Allocation Percentage ]]</f>
        <v>5288.2136738481095</v>
      </c>
      <c r="AA32" s="61">
        <f>($C$18+$D$18+$E$18)*Table53[[#This Row],[Locality''s Allocation Percentage ]]</f>
        <v>5288.2136738481095</v>
      </c>
      <c r="AB32" s="61">
        <f>($C$19+$D$19+$E$19)*Table53[[#This Row],[Locality''s Allocation Percentage ]]</f>
        <v>5288.2136738481095</v>
      </c>
      <c r="AC32" s="61">
        <f>($C$20+$D$20+$E$20)*Table53[[#This Row],[Locality''s Allocation Percentage ]]</f>
        <v>5288.2136738481095</v>
      </c>
      <c r="AD32" s="61">
        <f>($C$21+$D$21+$E$21)*Table53[[#This Row],[Locality''s Allocation Percentage ]]</f>
        <v>5288.2136738481095</v>
      </c>
      <c r="AE32" s="61">
        <f>($C$22+$D$22+$E$22)*Table53[[#This Row],[Locality''s Allocation Percentage ]]</f>
        <v>5288.2136738481095</v>
      </c>
      <c r="AF32" s="61"/>
      <c r="AG32" s="61"/>
      <c r="AH32" s="61">
        <f>$F$6*Table53[[#This Row],[Locality''s Allocation Percentage ]]</f>
        <v>9314.8831636401537</v>
      </c>
      <c r="AI32" s="61">
        <f>$F$7*Table53[[#This Row],[Locality''s Allocation Percentage ]]</f>
        <v>2336.2128459261894</v>
      </c>
      <c r="AJ32" s="61">
        <f>$F$8*Table53[[#This Row],[Locality''s Allocation Percentage ]]</f>
        <v>1961.2761641087091</v>
      </c>
      <c r="AK32" s="61">
        <f>$F$9*Table53[[#This Row],[Locality''s Allocation Percentage ]]</f>
        <v>1961.276164089898</v>
      </c>
      <c r="AL32" s="61">
        <f>$F$10*Table53[[#This Row],[Locality''s Allocation Percentage ]]</f>
        <v>2262.3399338287941</v>
      </c>
      <c r="AM32" s="61">
        <f>$F$11*Table53[[#This Row],[Locality''s Allocation Percentage ]]</f>
        <v>1654.3443210071232</v>
      </c>
      <c r="AN32" s="61">
        <f>$F$12*Table53[[#This Row],[Locality''s Allocation Percentage ]]</f>
        <v>2607.7608317301283</v>
      </c>
      <c r="AO32" s="61">
        <f>$F$13*Table53[[#This Row],[Locality''s Allocation Percentage ]]</f>
        <v>2690.003905480688</v>
      </c>
      <c r="AP32" s="61">
        <f>$F$14*Table53[[#This Row],[Locality''s Allocation Percentage ]]</f>
        <v>2690.0039073618013</v>
      </c>
      <c r="AQ32" s="61">
        <f>$F$15*Table53[[#This Row],[Locality''s Allocation Percentage ]]</f>
        <v>2322.3185182758994</v>
      </c>
      <c r="AR32" s="61">
        <f>$F$16*Table53[[#This Row],[Locality''s Allocation Percentage ]]</f>
        <v>1939.0116804109734</v>
      </c>
      <c r="AS32" s="61">
        <f>$F$17*Table53[[#This Row],[Locality''s Allocation Percentage ]]</f>
        <v>1939.0116804109734</v>
      </c>
      <c r="AT32" s="61">
        <f>$F$18*Table53[[#This Row],[Locality''s Allocation Percentage ]]</f>
        <v>1939.0116804109734</v>
      </c>
      <c r="AU32" s="61">
        <f>$F$19*Table53[[#This Row],[Locality''s Allocation Percentage ]]</f>
        <v>1939.0116804109734</v>
      </c>
      <c r="AV32" s="61">
        <f>$F$20*Table53[[#This Row],[Locality''s Allocation Percentage ]]</f>
        <v>1939.0116804109734</v>
      </c>
      <c r="AW32" s="61">
        <f>$F$21*Table53[[#This Row],[Locality''s Allocation Percentage ]]</f>
        <v>1939.0116804109734</v>
      </c>
      <c r="AX32" s="61">
        <f>$F$22*Table53[[#This Row],[Locality''s Allocation Percentage ]]</f>
        <v>1939.0116804109734</v>
      </c>
      <c r="AY32" s="61"/>
      <c r="AZ32" s="61">
        <f t="shared" si="2"/>
        <v>0</v>
      </c>
      <c r="BA32" s="61">
        <f t="shared" si="2"/>
        <v>2328.7207909100384</v>
      </c>
      <c r="BB32" s="61">
        <f t="shared" si="8"/>
        <v>584.05321148154735</v>
      </c>
      <c r="BC32" s="61">
        <f t="shared" si="9"/>
        <v>490.31904102717726</v>
      </c>
      <c r="BD32" s="61">
        <f t="shared" si="10"/>
        <v>490.31904102247449</v>
      </c>
      <c r="BE32" s="61">
        <f t="shared" si="11"/>
        <v>565.58498345719852</v>
      </c>
      <c r="BF32" s="61">
        <f t="shared" si="12"/>
        <v>413.5860802517808</v>
      </c>
      <c r="BG32" s="61">
        <f t="shared" si="13"/>
        <v>651.94020793253208</v>
      </c>
      <c r="BH32" s="61">
        <f t="shared" si="14"/>
        <v>672.500976370172</v>
      </c>
      <c r="BI32" s="61">
        <f t="shared" si="15"/>
        <v>672.50097684045033</v>
      </c>
      <c r="BJ32" s="61">
        <f t="shared" si="16"/>
        <v>580.57962956897484</v>
      </c>
      <c r="BK32" s="61">
        <f t="shared" si="17"/>
        <v>484.75292010274336</v>
      </c>
      <c r="BL32" s="61">
        <f t="shared" si="18"/>
        <v>484.75292010274336</v>
      </c>
      <c r="BM32" s="61">
        <f t="shared" si="19"/>
        <v>484.75292010274336</v>
      </c>
      <c r="BN32" s="61">
        <f t="shared" si="20"/>
        <v>484.75292010274336</v>
      </c>
      <c r="BO32" s="61">
        <f t="shared" si="21"/>
        <v>484.75292010274336</v>
      </c>
      <c r="BP32" s="61">
        <f t="shared" si="22"/>
        <v>484.75292010274336</v>
      </c>
      <c r="BQ32" s="61">
        <f t="shared" si="7"/>
        <v>484.75292010274336</v>
      </c>
      <c r="BR32" s="61"/>
      <c r="BS32" s="61">
        <f>($C$6+$D$6+$E$6)*Table53[[#This Row],[Locality''s Allocation Percentage ]]</f>
        <v>25742.211469469825</v>
      </c>
      <c r="BT32" s="61">
        <f>$F$6*Table53[[#This Row],[Locality''s Allocation Percentage ]]</f>
        <v>9314.8831636401537</v>
      </c>
      <c r="BU32" s="61">
        <f t="shared" si="3"/>
        <v>2328.7207909100384</v>
      </c>
      <c r="BV32" s="76">
        <f>($C$7+$D$7+$E$7)*Table53[[#This Row],[Locality''s Allocation Percentage ]]</f>
        <v>6679.3081934848351</v>
      </c>
      <c r="BW32" s="76">
        <f>$F$7*Table53[[#This Row],[Locality''s Allocation Percentage ]]</f>
        <v>2336.2128459261894</v>
      </c>
      <c r="BX32" s="76">
        <f t="shared" si="4"/>
        <v>584.05321148154735</v>
      </c>
    </row>
    <row r="33" spans="2:76" s="19" customFormat="1" ht="19.5" customHeight="1" thickBot="1" x14ac:dyDescent="0.35">
      <c r="B33" s="16" t="s">
        <v>171</v>
      </c>
      <c r="C33" s="17" t="s">
        <v>172</v>
      </c>
      <c r="D33" s="17" t="s">
        <v>173</v>
      </c>
      <c r="E33" s="17" t="s">
        <v>174</v>
      </c>
      <c r="F33" s="18" t="s">
        <v>215</v>
      </c>
      <c r="J33" s="36" t="s">
        <v>216</v>
      </c>
      <c r="K33" s="37">
        <v>7.0000700006999999E-4</v>
      </c>
      <c r="M33" s="22" t="s">
        <v>72</v>
      </c>
      <c r="N33" s="61">
        <f>($C$5+$D$5+$E$5)*Table53[[#This Row],[Locality''s Allocation Percentage ]]</f>
        <v>2846.4448936370586</v>
      </c>
      <c r="O33" s="61">
        <f>($C$6+$D$6+$E$6)*Table53[[#This Row],[Locality''s Allocation Percentage ]]</f>
        <v>18019.548028628877</v>
      </c>
      <c r="P33" s="61">
        <f>($C$7+$D$7+$E$7)*Table53[[#This Row],[Locality''s Allocation Percentage ]]</f>
        <v>4675.5157354393841</v>
      </c>
      <c r="Q33" s="61">
        <f>($C$8+$D$8+$E$8)*Table53[[#This Row],[Locality''s Allocation Percentage ]]</f>
        <v>3744.2544951166265</v>
      </c>
      <c r="R33" s="61">
        <f>($C$9+$D$9+$E$9)*Table53[[#This Row],[Locality''s Allocation Percentage ]]</f>
        <v>3744.2544950807142</v>
      </c>
      <c r="S33" s="61">
        <f>($C$10+$D$10+$E$10)*Table53[[#This Row],[Locality''s Allocation Percentage ]]</f>
        <v>4319.01260094588</v>
      </c>
      <c r="T33" s="61">
        <f>($C$11+$D$11+$E$11)*Table53[[#This Row],[Locality''s Allocation Percentage ]]</f>
        <v>3158.2937037408719</v>
      </c>
      <c r="U33" s="61">
        <f>($C$12+$D$12+$E$12)*Table53[[#This Row],[Locality''s Allocation Percentage ]]</f>
        <v>4978.452496939336</v>
      </c>
      <c r="V33" s="61">
        <f>($C$13+$D$13+$E$13)*Table53[[#This Row],[Locality''s Allocation Percentage ]]</f>
        <v>5135.4620013722224</v>
      </c>
      <c r="W33" s="61">
        <f>($C$14+$D$14+$E$14)*Table53[[#This Row],[Locality''s Allocation Percentage ]]</f>
        <v>5135.4620049634395</v>
      </c>
      <c r="X33" s="61">
        <f>($C$15+$D$15+$E$15)*Table53[[#This Row],[Locality''s Allocation Percentage ]]</f>
        <v>4433.5171712539895</v>
      </c>
      <c r="Y33" s="61">
        <f>($C$16+$D$16+$E$16)*Table53[[#This Row],[Locality''s Allocation Percentage ]]</f>
        <v>3701.7495716936764</v>
      </c>
      <c r="Z33" s="61">
        <f>($C$17+$D$17+$E$17)*Table53[[#This Row],[Locality''s Allocation Percentage ]]</f>
        <v>3701.7495716936764</v>
      </c>
      <c r="AA33" s="61">
        <f>($C$18+$D$18+$E$18)*Table53[[#This Row],[Locality''s Allocation Percentage ]]</f>
        <v>3701.7495716936764</v>
      </c>
      <c r="AB33" s="61">
        <f>($C$19+$D$19+$E$19)*Table53[[#This Row],[Locality''s Allocation Percentage ]]</f>
        <v>3701.7495716936764</v>
      </c>
      <c r="AC33" s="61">
        <f>($C$20+$D$20+$E$20)*Table53[[#This Row],[Locality''s Allocation Percentage ]]</f>
        <v>3701.7495716936764</v>
      </c>
      <c r="AD33" s="61">
        <f>($C$21+$D$21+$E$21)*Table53[[#This Row],[Locality''s Allocation Percentage ]]</f>
        <v>3701.7495716936764</v>
      </c>
      <c r="AE33" s="61">
        <f>($C$22+$D$22+$E$22)*Table53[[#This Row],[Locality''s Allocation Percentage ]]</f>
        <v>3701.7495716936764</v>
      </c>
      <c r="AF33" s="61"/>
      <c r="AG33" s="61"/>
      <c r="AH33" s="61">
        <f>$F$6*Table53[[#This Row],[Locality''s Allocation Percentage ]]</f>
        <v>6520.4182145481072</v>
      </c>
      <c r="AI33" s="61">
        <f>$F$7*Table53[[#This Row],[Locality''s Allocation Percentage ]]</f>
        <v>1635.3489921483324</v>
      </c>
      <c r="AJ33" s="61">
        <f>$F$8*Table53[[#This Row],[Locality''s Allocation Percentage ]]</f>
        <v>1372.8933148760964</v>
      </c>
      <c r="AK33" s="61">
        <f>$F$9*Table53[[#This Row],[Locality''s Allocation Percentage ]]</f>
        <v>1372.8933148629285</v>
      </c>
      <c r="AL33" s="61">
        <f>$F$10*Table53[[#This Row],[Locality''s Allocation Percentage ]]</f>
        <v>1583.6379536801558</v>
      </c>
      <c r="AM33" s="61">
        <f>$F$11*Table53[[#This Row],[Locality''s Allocation Percentage ]]</f>
        <v>1158.0410247049861</v>
      </c>
      <c r="AN33" s="61">
        <f>$F$12*Table53[[#This Row],[Locality''s Allocation Percentage ]]</f>
        <v>1825.4325822110898</v>
      </c>
      <c r="AO33" s="61">
        <f>$F$13*Table53[[#This Row],[Locality''s Allocation Percentage ]]</f>
        <v>1883.0027338364816</v>
      </c>
      <c r="AP33" s="61">
        <f>$F$14*Table53[[#This Row],[Locality''s Allocation Percentage ]]</f>
        <v>1883.002735153261</v>
      </c>
      <c r="AQ33" s="61">
        <f>$F$15*Table53[[#This Row],[Locality''s Allocation Percentage ]]</f>
        <v>1625.6229627931293</v>
      </c>
      <c r="AR33" s="61">
        <f>$F$16*Table53[[#This Row],[Locality''s Allocation Percentage ]]</f>
        <v>1357.3081762876814</v>
      </c>
      <c r="AS33" s="61">
        <f>$F$17*Table53[[#This Row],[Locality''s Allocation Percentage ]]</f>
        <v>1357.3081762876814</v>
      </c>
      <c r="AT33" s="61">
        <f>$F$18*Table53[[#This Row],[Locality''s Allocation Percentage ]]</f>
        <v>1357.3081762876814</v>
      </c>
      <c r="AU33" s="61">
        <f>$F$19*Table53[[#This Row],[Locality''s Allocation Percentage ]]</f>
        <v>1357.3081762876814</v>
      </c>
      <c r="AV33" s="61">
        <f>$F$20*Table53[[#This Row],[Locality''s Allocation Percentage ]]</f>
        <v>1357.3081762876814</v>
      </c>
      <c r="AW33" s="61">
        <f>$F$21*Table53[[#This Row],[Locality''s Allocation Percentage ]]</f>
        <v>1357.3081762876814</v>
      </c>
      <c r="AX33" s="61">
        <f>$F$22*Table53[[#This Row],[Locality''s Allocation Percentage ]]</f>
        <v>1357.3081762876814</v>
      </c>
      <c r="AY33" s="61"/>
      <c r="AZ33" s="61">
        <f t="shared" si="2"/>
        <v>0</v>
      </c>
      <c r="BA33" s="61">
        <f t="shared" si="2"/>
        <v>1630.1045536370268</v>
      </c>
      <c r="BB33" s="61">
        <f t="shared" si="8"/>
        <v>408.8372480370831</v>
      </c>
      <c r="BC33" s="61">
        <f t="shared" si="9"/>
        <v>343.2233287190241</v>
      </c>
      <c r="BD33" s="61">
        <f t="shared" si="10"/>
        <v>343.22332871573212</v>
      </c>
      <c r="BE33" s="61">
        <f t="shared" si="11"/>
        <v>395.90948842003894</v>
      </c>
      <c r="BF33" s="61">
        <f t="shared" si="12"/>
        <v>289.51025617624651</v>
      </c>
      <c r="BG33" s="61">
        <f t="shared" si="13"/>
        <v>456.35814555277244</v>
      </c>
      <c r="BH33" s="61">
        <f t="shared" si="14"/>
        <v>470.75068345912041</v>
      </c>
      <c r="BI33" s="61">
        <f t="shared" si="15"/>
        <v>470.75068378831526</v>
      </c>
      <c r="BJ33" s="61">
        <f t="shared" si="16"/>
        <v>406.40574069828233</v>
      </c>
      <c r="BK33" s="61">
        <f t="shared" si="17"/>
        <v>339.32704407192034</v>
      </c>
      <c r="BL33" s="61">
        <f t="shared" si="18"/>
        <v>339.32704407192034</v>
      </c>
      <c r="BM33" s="61">
        <f t="shared" si="19"/>
        <v>339.32704407192034</v>
      </c>
      <c r="BN33" s="61">
        <f t="shared" si="20"/>
        <v>339.32704407192034</v>
      </c>
      <c r="BO33" s="61">
        <f t="shared" si="21"/>
        <v>339.32704407192034</v>
      </c>
      <c r="BP33" s="61">
        <f t="shared" si="22"/>
        <v>339.32704407192034</v>
      </c>
      <c r="BQ33" s="61">
        <f t="shared" si="7"/>
        <v>339.32704407192034</v>
      </c>
      <c r="BR33" s="61"/>
      <c r="BS33" s="61">
        <f>($C$6+$D$6+$E$6)*Table53[[#This Row],[Locality''s Allocation Percentage ]]</f>
        <v>18019.548028628877</v>
      </c>
      <c r="BT33" s="61">
        <f>$F$6*Table53[[#This Row],[Locality''s Allocation Percentage ]]</f>
        <v>6520.4182145481072</v>
      </c>
      <c r="BU33" s="61">
        <f t="shared" si="3"/>
        <v>1630.1045536370268</v>
      </c>
      <c r="BV33" s="76">
        <f>($C$7+$D$7+$E$7)*Table53[[#This Row],[Locality''s Allocation Percentage ]]</f>
        <v>4675.5157354393841</v>
      </c>
      <c r="BW33" s="76">
        <f>$F$7*Table53[[#This Row],[Locality''s Allocation Percentage ]]</f>
        <v>1635.3489921483324</v>
      </c>
      <c r="BX33" s="76">
        <f t="shared" si="4"/>
        <v>408.8372480370831</v>
      </c>
    </row>
    <row r="34" spans="2:76" s="19" customFormat="1" ht="18" customHeight="1" x14ac:dyDescent="0.3">
      <c r="B34" s="44" t="s">
        <v>177</v>
      </c>
      <c r="C34" s="45">
        <f>SUM('[1]Dist - VA Totals'!B19:B20)</f>
        <v>18072485.264686506</v>
      </c>
      <c r="D34" s="45">
        <v>0</v>
      </c>
      <c r="E34" s="46">
        <v>0</v>
      </c>
      <c r="F34" s="47">
        <f>SUM(C34:E34)</f>
        <v>18072485.264686506</v>
      </c>
      <c r="H34" s="19" t="s">
        <v>217</v>
      </c>
      <c r="J34" s="36" t="s">
        <v>10</v>
      </c>
      <c r="K34" s="37">
        <v>7.9000790007900095E-3</v>
      </c>
      <c r="M34" s="22" t="s">
        <v>44</v>
      </c>
      <c r="N34" s="61">
        <f>($C$5+$D$5+$E$5)*Table53[[#This Row],[Locality''s Allocation Percentage ]]</f>
        <v>32124.163799618269</v>
      </c>
      <c r="O34" s="61">
        <f>($C$6+$D$6+$E$6)*Table53[[#This Row],[Locality''s Allocation Percentage ]]</f>
        <v>203363.47060881185</v>
      </c>
      <c r="P34" s="61">
        <f>($C$7+$D$7+$E$7)*Table53[[#This Row],[Locality''s Allocation Percentage ]]</f>
        <v>52766.534728530256</v>
      </c>
      <c r="Q34" s="61">
        <f>($C$8+$D$8+$E$8)*Table53[[#This Row],[Locality''s Allocation Percentage ]]</f>
        <v>42256.586444887696</v>
      </c>
      <c r="R34" s="61">
        <f>($C$9+$D$9+$E$9)*Table53[[#This Row],[Locality''s Allocation Percentage ]]</f>
        <v>42256.586444482396</v>
      </c>
      <c r="S34" s="61">
        <f>($C$10+$D$10+$E$10)*Table53[[#This Row],[Locality''s Allocation Percentage ]]</f>
        <v>48743.142210674989</v>
      </c>
      <c r="T34" s="61">
        <f>($C$11+$D$11+$E$11)*Table53[[#This Row],[Locality''s Allocation Percentage ]]</f>
        <v>35643.600370789885</v>
      </c>
      <c r="U34" s="61">
        <f>($C$12+$D$12+$E$12)*Table53[[#This Row],[Locality''s Allocation Percentage ]]</f>
        <v>56185.392465458288</v>
      </c>
      <c r="V34" s="61">
        <f>($C$13+$D$13+$E$13)*Table53[[#This Row],[Locality''s Allocation Percentage ]]</f>
        <v>57957.35687262944</v>
      </c>
      <c r="W34" s="61">
        <f>($C$14+$D$14+$E$14)*Table53[[#This Row],[Locality''s Allocation Percentage ]]</f>
        <v>57957.356913158888</v>
      </c>
      <c r="X34" s="61">
        <f>($C$15+$D$15+$E$15)*Table53[[#This Row],[Locality''s Allocation Percentage ]]</f>
        <v>50035.408075580795</v>
      </c>
      <c r="Y34" s="61">
        <f>($C$16+$D$16+$E$16)*Table53[[#This Row],[Locality''s Allocation Percentage ]]</f>
        <v>41776.888023400112</v>
      </c>
      <c r="Z34" s="61">
        <f>($C$17+$D$17+$E$17)*Table53[[#This Row],[Locality''s Allocation Percentage ]]</f>
        <v>41776.888023400112</v>
      </c>
      <c r="AA34" s="61">
        <f>($C$18+$D$18+$E$18)*Table53[[#This Row],[Locality''s Allocation Percentage ]]</f>
        <v>41776.888023400112</v>
      </c>
      <c r="AB34" s="61">
        <f>($C$19+$D$19+$E$19)*Table53[[#This Row],[Locality''s Allocation Percentage ]]</f>
        <v>41776.888023400112</v>
      </c>
      <c r="AC34" s="61">
        <f>($C$20+$D$20+$E$20)*Table53[[#This Row],[Locality''s Allocation Percentage ]]</f>
        <v>41776.888023400112</v>
      </c>
      <c r="AD34" s="61">
        <f>($C$21+$D$21+$E$21)*Table53[[#This Row],[Locality''s Allocation Percentage ]]</f>
        <v>41776.888023400112</v>
      </c>
      <c r="AE34" s="61">
        <f>($C$22+$D$22+$E$22)*Table53[[#This Row],[Locality''s Allocation Percentage ]]</f>
        <v>41776.888023400112</v>
      </c>
      <c r="AF34" s="61"/>
      <c r="AG34" s="61"/>
      <c r="AH34" s="61">
        <f>$F$6*Table53[[#This Row],[Locality''s Allocation Percentage ]]</f>
        <v>73587.576992757298</v>
      </c>
      <c r="AI34" s="61">
        <f>$F$7*Table53[[#This Row],[Locality''s Allocation Percentage ]]</f>
        <v>18456.081482816917</v>
      </c>
      <c r="AJ34" s="61">
        <f>$F$8*Table53[[#This Row],[Locality''s Allocation Percentage ]]</f>
        <v>15494.081696458819</v>
      </c>
      <c r="AK34" s="61">
        <f>$F$9*Table53[[#This Row],[Locality''s Allocation Percentage ]]</f>
        <v>15494.081696310213</v>
      </c>
      <c r="AL34" s="61">
        <f>$F$10*Table53[[#This Row],[Locality''s Allocation Percentage ]]</f>
        <v>17872.485477247494</v>
      </c>
      <c r="AM34" s="61">
        <f>$F$11*Table53[[#This Row],[Locality''s Allocation Percentage ]]</f>
        <v>13069.320135956288</v>
      </c>
      <c r="AN34" s="61">
        <f>$F$12*Table53[[#This Row],[Locality''s Allocation Percentage ]]</f>
        <v>20601.310570668036</v>
      </c>
      <c r="AO34" s="61">
        <f>$F$13*Table53[[#This Row],[Locality''s Allocation Percentage ]]</f>
        <v>21251.03085329746</v>
      </c>
      <c r="AP34" s="61">
        <f>$F$14*Table53[[#This Row],[Locality''s Allocation Percentage ]]</f>
        <v>21251.030868158257</v>
      </c>
      <c r="AQ34" s="61">
        <f>$F$15*Table53[[#This Row],[Locality''s Allocation Percentage ]]</f>
        <v>18346.316294379623</v>
      </c>
      <c r="AR34" s="61">
        <f>$F$16*Table53[[#This Row],[Locality''s Allocation Percentage ]]</f>
        <v>15318.192275246707</v>
      </c>
      <c r="AS34" s="61">
        <f>$F$17*Table53[[#This Row],[Locality''s Allocation Percentage ]]</f>
        <v>15318.192275246707</v>
      </c>
      <c r="AT34" s="61">
        <f>$F$18*Table53[[#This Row],[Locality''s Allocation Percentage ]]</f>
        <v>15318.192275246707</v>
      </c>
      <c r="AU34" s="61">
        <f>$F$19*Table53[[#This Row],[Locality''s Allocation Percentage ]]</f>
        <v>15318.192275246707</v>
      </c>
      <c r="AV34" s="61">
        <f>$F$20*Table53[[#This Row],[Locality''s Allocation Percentage ]]</f>
        <v>15318.192275246707</v>
      </c>
      <c r="AW34" s="61">
        <f>$F$21*Table53[[#This Row],[Locality''s Allocation Percentage ]]</f>
        <v>15318.192275246707</v>
      </c>
      <c r="AX34" s="61">
        <f>$F$22*Table53[[#This Row],[Locality''s Allocation Percentage ]]</f>
        <v>15318.192275246707</v>
      </c>
      <c r="AY34" s="61"/>
      <c r="AZ34" s="61">
        <f t="shared" si="2"/>
        <v>0</v>
      </c>
      <c r="BA34" s="61">
        <f t="shared" si="2"/>
        <v>18396.894248189325</v>
      </c>
      <c r="BB34" s="61">
        <f t="shared" si="8"/>
        <v>4614.0203707042292</v>
      </c>
      <c r="BC34" s="61">
        <f t="shared" si="9"/>
        <v>3873.5204241147048</v>
      </c>
      <c r="BD34" s="61">
        <f t="shared" si="10"/>
        <v>3873.5204240775533</v>
      </c>
      <c r="BE34" s="61">
        <f t="shared" si="11"/>
        <v>4468.1213693118734</v>
      </c>
      <c r="BF34" s="61">
        <f t="shared" si="12"/>
        <v>3267.330033989072</v>
      </c>
      <c r="BG34" s="61">
        <f t="shared" si="13"/>
        <v>5150.3276426670091</v>
      </c>
      <c r="BH34" s="61">
        <f t="shared" si="14"/>
        <v>5312.7577133243649</v>
      </c>
      <c r="BI34" s="61">
        <f t="shared" si="15"/>
        <v>5312.7577170395643</v>
      </c>
      <c r="BJ34" s="61">
        <f t="shared" si="16"/>
        <v>4586.5790735949058</v>
      </c>
      <c r="BK34" s="61">
        <f t="shared" si="17"/>
        <v>3829.5480688116768</v>
      </c>
      <c r="BL34" s="61">
        <f t="shared" si="18"/>
        <v>3829.5480688116768</v>
      </c>
      <c r="BM34" s="61">
        <f t="shared" si="19"/>
        <v>3829.5480688116768</v>
      </c>
      <c r="BN34" s="61">
        <f t="shared" si="20"/>
        <v>3829.5480688116768</v>
      </c>
      <c r="BO34" s="61">
        <f t="shared" si="21"/>
        <v>3829.5480688116768</v>
      </c>
      <c r="BP34" s="61">
        <f t="shared" si="22"/>
        <v>3829.5480688116768</v>
      </c>
      <c r="BQ34" s="61">
        <f t="shared" si="7"/>
        <v>3829.5480688116768</v>
      </c>
      <c r="BR34" s="61"/>
      <c r="BS34" s="61">
        <f>($C$6+$D$6+$E$6)*Table53[[#This Row],[Locality''s Allocation Percentage ]]</f>
        <v>203363.47060881185</v>
      </c>
      <c r="BT34" s="61">
        <f>$F$6*Table53[[#This Row],[Locality''s Allocation Percentage ]]</f>
        <v>73587.576992757298</v>
      </c>
      <c r="BU34" s="61">
        <f t="shared" si="3"/>
        <v>18396.894248189325</v>
      </c>
      <c r="BV34" s="76">
        <f>($C$7+$D$7+$E$7)*Table53[[#This Row],[Locality''s Allocation Percentage ]]</f>
        <v>52766.534728530256</v>
      </c>
      <c r="BW34" s="76">
        <f>$F$7*Table53[[#This Row],[Locality''s Allocation Percentage ]]</f>
        <v>18456.081482816917</v>
      </c>
      <c r="BX34" s="76">
        <f t="shared" si="4"/>
        <v>4614.0203707042292</v>
      </c>
    </row>
    <row r="35" spans="2:76" s="19" customFormat="1" ht="18" customHeight="1" x14ac:dyDescent="0.3">
      <c r="B35" s="48" t="s">
        <v>179</v>
      </c>
      <c r="C35" s="32">
        <f>SUM('[1]Dist - VA Totals'!C19:C20)</f>
        <v>18993300.96845736</v>
      </c>
      <c r="D35" s="49">
        <f>SUM('[1]Jan - VA Totals'!B21,'[1]Jan - VA Totals'!C21,'[1]Jan - VA Totals'!D22,'[1]Jan - VA Totals'!E21,'[1]Jan - VA Totals'!E22,'[1]Jan - VA Totals'!F21,'[1]Jan - VA Totals'!F22)</f>
        <v>72352183.330898881</v>
      </c>
      <c r="E35" s="50">
        <v>3488576.07</v>
      </c>
      <c r="F35" s="51">
        <f>SUM(C35:E35)</f>
        <v>94834060.36935623</v>
      </c>
      <c r="H35" s="35">
        <f>E6/0.3</f>
        <v>3488576.0666666664</v>
      </c>
      <c r="J35" s="36" t="s">
        <v>218</v>
      </c>
      <c r="K35" s="37">
        <v>1.0000100001E-3</v>
      </c>
      <c r="M35" s="22" t="s">
        <v>109</v>
      </c>
      <c r="N35" s="61">
        <f>($C$5+$D$5+$E$5)*Table53[[#This Row],[Locality''s Allocation Percentage ]]</f>
        <v>4066.3498480529406</v>
      </c>
      <c r="O35" s="61">
        <f>($C$6+$D$6+$E$6)*Table53[[#This Row],[Locality''s Allocation Percentage ]]</f>
        <v>25742.211469469825</v>
      </c>
      <c r="P35" s="61">
        <f>($C$7+$D$7+$E$7)*Table53[[#This Row],[Locality''s Allocation Percentage ]]</f>
        <v>6679.3081934848351</v>
      </c>
      <c r="Q35" s="61">
        <f>($C$8+$D$8+$E$8)*Table53[[#This Row],[Locality''s Allocation Percentage ]]</f>
        <v>5348.9349930237522</v>
      </c>
      <c r="R35" s="61">
        <f>($C$9+$D$9+$E$9)*Table53[[#This Row],[Locality''s Allocation Percentage ]]</f>
        <v>5348.9349929724494</v>
      </c>
      <c r="S35" s="61">
        <f>($C$10+$D$10+$E$10)*Table53[[#This Row],[Locality''s Allocation Percentage ]]</f>
        <v>6170.0180013512572</v>
      </c>
      <c r="T35" s="61">
        <f>($C$11+$D$11+$E$11)*Table53[[#This Row],[Locality''s Allocation Percentage ]]</f>
        <v>4511.8481482012457</v>
      </c>
      <c r="U35" s="61">
        <f>($C$12+$D$12+$E$12)*Table53[[#This Row],[Locality''s Allocation Percentage ]]</f>
        <v>7112.0749956276231</v>
      </c>
      <c r="V35" s="61">
        <f>($C$13+$D$13+$E$13)*Table53[[#This Row],[Locality''s Allocation Percentage ]]</f>
        <v>7336.3742876746046</v>
      </c>
      <c r="W35" s="61">
        <f>($C$14+$D$14+$E$14)*Table53[[#This Row],[Locality''s Allocation Percentage ]]</f>
        <v>7336.3742928049141</v>
      </c>
      <c r="X35" s="61">
        <f>($C$15+$D$15+$E$15)*Table53[[#This Row],[Locality''s Allocation Percentage ]]</f>
        <v>6333.5959589342701</v>
      </c>
      <c r="Y35" s="61">
        <f>($C$16+$D$16+$E$16)*Table53[[#This Row],[Locality''s Allocation Percentage ]]</f>
        <v>5288.2136738481095</v>
      </c>
      <c r="Z35" s="61">
        <f>($C$17+$D$17+$E$17)*Table53[[#This Row],[Locality''s Allocation Percentage ]]</f>
        <v>5288.2136738481095</v>
      </c>
      <c r="AA35" s="61">
        <f>($C$18+$D$18+$E$18)*Table53[[#This Row],[Locality''s Allocation Percentage ]]</f>
        <v>5288.2136738481095</v>
      </c>
      <c r="AB35" s="61">
        <f>($C$19+$D$19+$E$19)*Table53[[#This Row],[Locality''s Allocation Percentage ]]</f>
        <v>5288.2136738481095</v>
      </c>
      <c r="AC35" s="61">
        <f>($C$20+$D$20+$E$20)*Table53[[#This Row],[Locality''s Allocation Percentage ]]</f>
        <v>5288.2136738481095</v>
      </c>
      <c r="AD35" s="61">
        <f>($C$21+$D$21+$E$21)*Table53[[#This Row],[Locality''s Allocation Percentage ]]</f>
        <v>5288.2136738481095</v>
      </c>
      <c r="AE35" s="61">
        <f>($C$22+$D$22+$E$22)*Table53[[#This Row],[Locality''s Allocation Percentage ]]</f>
        <v>5288.2136738481095</v>
      </c>
      <c r="AF35" s="61"/>
      <c r="AG35" s="61"/>
      <c r="AH35" s="61">
        <f>$F$6*Table53[[#This Row],[Locality''s Allocation Percentage ]]</f>
        <v>9314.8831636401537</v>
      </c>
      <c r="AI35" s="61">
        <f>$F$7*Table53[[#This Row],[Locality''s Allocation Percentage ]]</f>
        <v>2336.2128459261894</v>
      </c>
      <c r="AJ35" s="61">
        <f>$F$8*Table53[[#This Row],[Locality''s Allocation Percentage ]]</f>
        <v>1961.2761641087091</v>
      </c>
      <c r="AK35" s="61">
        <f>$F$9*Table53[[#This Row],[Locality''s Allocation Percentage ]]</f>
        <v>1961.276164089898</v>
      </c>
      <c r="AL35" s="61">
        <f>$F$10*Table53[[#This Row],[Locality''s Allocation Percentage ]]</f>
        <v>2262.3399338287941</v>
      </c>
      <c r="AM35" s="61">
        <f>$F$11*Table53[[#This Row],[Locality''s Allocation Percentage ]]</f>
        <v>1654.3443210071232</v>
      </c>
      <c r="AN35" s="61">
        <f>$F$12*Table53[[#This Row],[Locality''s Allocation Percentage ]]</f>
        <v>2607.7608317301283</v>
      </c>
      <c r="AO35" s="61">
        <f>$F$13*Table53[[#This Row],[Locality''s Allocation Percentage ]]</f>
        <v>2690.003905480688</v>
      </c>
      <c r="AP35" s="61">
        <f>$F$14*Table53[[#This Row],[Locality''s Allocation Percentage ]]</f>
        <v>2690.0039073618013</v>
      </c>
      <c r="AQ35" s="61">
        <f>$F$15*Table53[[#This Row],[Locality''s Allocation Percentage ]]</f>
        <v>2322.3185182758994</v>
      </c>
      <c r="AR35" s="61">
        <f>$F$16*Table53[[#This Row],[Locality''s Allocation Percentage ]]</f>
        <v>1939.0116804109734</v>
      </c>
      <c r="AS35" s="61">
        <f>$F$17*Table53[[#This Row],[Locality''s Allocation Percentage ]]</f>
        <v>1939.0116804109734</v>
      </c>
      <c r="AT35" s="61">
        <f>$F$18*Table53[[#This Row],[Locality''s Allocation Percentage ]]</f>
        <v>1939.0116804109734</v>
      </c>
      <c r="AU35" s="61">
        <f>$F$19*Table53[[#This Row],[Locality''s Allocation Percentage ]]</f>
        <v>1939.0116804109734</v>
      </c>
      <c r="AV35" s="61">
        <f>$F$20*Table53[[#This Row],[Locality''s Allocation Percentage ]]</f>
        <v>1939.0116804109734</v>
      </c>
      <c r="AW35" s="61">
        <f>$F$21*Table53[[#This Row],[Locality''s Allocation Percentage ]]</f>
        <v>1939.0116804109734</v>
      </c>
      <c r="AX35" s="61">
        <f>$F$22*Table53[[#This Row],[Locality''s Allocation Percentage ]]</f>
        <v>1939.0116804109734</v>
      </c>
      <c r="AY35" s="61"/>
      <c r="AZ35" s="61">
        <f t="shared" si="2"/>
        <v>0</v>
      </c>
      <c r="BA35" s="61">
        <f t="shared" si="2"/>
        <v>2328.7207909100384</v>
      </c>
      <c r="BB35" s="61">
        <f t="shared" si="8"/>
        <v>584.05321148154735</v>
      </c>
      <c r="BC35" s="61">
        <f t="shared" si="9"/>
        <v>490.31904102717726</v>
      </c>
      <c r="BD35" s="61">
        <f t="shared" si="10"/>
        <v>490.31904102247449</v>
      </c>
      <c r="BE35" s="61">
        <f t="shared" si="11"/>
        <v>565.58498345719852</v>
      </c>
      <c r="BF35" s="61">
        <f t="shared" si="12"/>
        <v>413.5860802517808</v>
      </c>
      <c r="BG35" s="61">
        <f t="shared" si="13"/>
        <v>651.94020793253208</v>
      </c>
      <c r="BH35" s="61">
        <f t="shared" si="14"/>
        <v>672.500976370172</v>
      </c>
      <c r="BI35" s="61">
        <f t="shared" si="15"/>
        <v>672.50097684045033</v>
      </c>
      <c r="BJ35" s="61">
        <f t="shared" si="16"/>
        <v>580.57962956897484</v>
      </c>
      <c r="BK35" s="61">
        <f t="shared" si="17"/>
        <v>484.75292010274336</v>
      </c>
      <c r="BL35" s="61">
        <f t="shared" si="18"/>
        <v>484.75292010274336</v>
      </c>
      <c r="BM35" s="61">
        <f t="shared" si="19"/>
        <v>484.75292010274336</v>
      </c>
      <c r="BN35" s="61">
        <f t="shared" si="20"/>
        <v>484.75292010274336</v>
      </c>
      <c r="BO35" s="61">
        <f t="shared" si="21"/>
        <v>484.75292010274336</v>
      </c>
      <c r="BP35" s="61">
        <f t="shared" si="22"/>
        <v>484.75292010274336</v>
      </c>
      <c r="BQ35" s="61">
        <f t="shared" si="7"/>
        <v>484.75292010274336</v>
      </c>
      <c r="BR35" s="61"/>
      <c r="BS35" s="61">
        <f>($C$6+$D$6+$E$6)*Table53[[#This Row],[Locality''s Allocation Percentage ]]</f>
        <v>25742.211469469825</v>
      </c>
      <c r="BT35" s="61">
        <f>$F$6*Table53[[#This Row],[Locality''s Allocation Percentage ]]</f>
        <v>9314.8831636401537</v>
      </c>
      <c r="BU35" s="61">
        <f t="shared" si="3"/>
        <v>2328.7207909100384</v>
      </c>
      <c r="BV35" s="76">
        <f>($C$7+$D$7+$E$7)*Table53[[#This Row],[Locality''s Allocation Percentage ]]</f>
        <v>6679.3081934848351</v>
      </c>
      <c r="BW35" s="76">
        <f>$F$7*Table53[[#This Row],[Locality''s Allocation Percentage ]]</f>
        <v>2336.2128459261894</v>
      </c>
      <c r="BX35" s="76">
        <f t="shared" si="4"/>
        <v>584.05321148154735</v>
      </c>
    </row>
    <row r="36" spans="2:76" s="19" customFormat="1" ht="18" customHeight="1" x14ac:dyDescent="0.3">
      <c r="B36" s="166" t="s">
        <v>180</v>
      </c>
      <c r="C36" s="163">
        <f>SUM('[1]Dist - VA Totals'!D19,'[1]Dist - VA Totals'!D20)+5219940.18</f>
        <v>24213241.14845736</v>
      </c>
      <c r="D36" s="49">
        <v>0</v>
      </c>
      <c r="E36" s="50">
        <v>4104207.14</v>
      </c>
      <c r="F36" s="51">
        <f t="shared" ref="F36:F51" si="25">SUM(C36:E36)</f>
        <v>28317448.28845736</v>
      </c>
      <c r="J36" s="36" t="s">
        <v>78</v>
      </c>
      <c r="K36" s="37">
        <v>6.3700637006370098E-3</v>
      </c>
      <c r="M36" s="22" t="s">
        <v>78</v>
      </c>
      <c r="N36" s="61">
        <f>($C$5+$D$5+$E$5)*Table53[[#This Row],[Locality''s Allocation Percentage ]]</f>
        <v>25902.648532097272</v>
      </c>
      <c r="O36" s="61">
        <f>($C$6+$D$6+$E$6)*Table53[[#This Row],[Locality''s Allocation Percentage ]]</f>
        <v>163977.88706052303</v>
      </c>
      <c r="P36" s="61">
        <f>($C$7+$D$7+$E$7)*Table53[[#This Row],[Locality''s Allocation Percentage ]]</f>
        <v>42547.19319249846</v>
      </c>
      <c r="Q36" s="61">
        <f>($C$8+$D$8+$E$8)*Table53[[#This Row],[Locality''s Allocation Percentage ]]</f>
        <v>34072.715905561352</v>
      </c>
      <c r="R36" s="61">
        <f>($C$9+$D$9+$E$9)*Table53[[#This Row],[Locality''s Allocation Percentage ]]</f>
        <v>34072.715905234552</v>
      </c>
      <c r="S36" s="61">
        <f>($C$10+$D$10+$E$10)*Table53[[#This Row],[Locality''s Allocation Percentage ]]</f>
        <v>39303.014668607568</v>
      </c>
      <c r="T36" s="61">
        <f>($C$11+$D$11+$E$11)*Table53[[#This Row],[Locality''s Allocation Percentage ]]</f>
        <v>28740.472704041978</v>
      </c>
      <c r="U36" s="61">
        <f>($C$12+$D$12+$E$12)*Table53[[#This Row],[Locality''s Allocation Percentage ]]</f>
        <v>45303.917722148028</v>
      </c>
      <c r="V36" s="61">
        <f>($C$13+$D$13+$E$13)*Table53[[#This Row],[Locality''s Allocation Percentage ]]</f>
        <v>46732.704212487297</v>
      </c>
      <c r="W36" s="61">
        <f>($C$14+$D$14+$E$14)*Table53[[#This Row],[Locality''s Allocation Percentage ]]</f>
        <v>46732.70424516737</v>
      </c>
      <c r="X36" s="61">
        <f>($C$15+$D$15+$E$15)*Table53[[#This Row],[Locality''s Allocation Percentage ]]</f>
        <v>40345.006258411362</v>
      </c>
      <c r="Y36" s="61">
        <f>($C$16+$D$16+$E$16)*Table53[[#This Row],[Locality''s Allocation Percentage ]]</f>
        <v>33685.921102412511</v>
      </c>
      <c r="Z36" s="61">
        <f>($C$17+$D$17+$E$17)*Table53[[#This Row],[Locality''s Allocation Percentage ]]</f>
        <v>33685.921102412511</v>
      </c>
      <c r="AA36" s="61">
        <f>($C$18+$D$18+$E$18)*Table53[[#This Row],[Locality''s Allocation Percentage ]]</f>
        <v>33685.921102412511</v>
      </c>
      <c r="AB36" s="61">
        <f>($C$19+$D$19+$E$19)*Table53[[#This Row],[Locality''s Allocation Percentage ]]</f>
        <v>33685.921102412511</v>
      </c>
      <c r="AC36" s="61">
        <f>($C$20+$D$20+$E$20)*Table53[[#This Row],[Locality''s Allocation Percentage ]]</f>
        <v>33685.921102412511</v>
      </c>
      <c r="AD36" s="61">
        <f>($C$21+$D$21+$E$21)*Table53[[#This Row],[Locality''s Allocation Percentage ]]</f>
        <v>33685.921102412511</v>
      </c>
      <c r="AE36" s="61">
        <f>($C$22+$D$22+$E$22)*Table53[[#This Row],[Locality''s Allocation Percentage ]]</f>
        <v>33685.921102412511</v>
      </c>
      <c r="AF36" s="61"/>
      <c r="AG36" s="61"/>
      <c r="AH36" s="61">
        <f>$F$6*Table53[[#This Row],[Locality''s Allocation Percentage ]]</f>
        <v>59335.805752387867</v>
      </c>
      <c r="AI36" s="61">
        <f>$F$7*Table53[[#This Row],[Locality''s Allocation Percentage ]]</f>
        <v>14881.675828549849</v>
      </c>
      <c r="AJ36" s="61">
        <f>$F$8*Table53[[#This Row],[Locality''s Allocation Percentage ]]</f>
        <v>12493.329165372495</v>
      </c>
      <c r="AK36" s="61">
        <f>$F$9*Table53[[#This Row],[Locality''s Allocation Percentage ]]</f>
        <v>12493.32916525267</v>
      </c>
      <c r="AL36" s="61">
        <f>$F$10*Table53[[#This Row],[Locality''s Allocation Percentage ]]</f>
        <v>14411.105378489441</v>
      </c>
      <c r="AM36" s="61">
        <f>$F$11*Table53[[#This Row],[Locality''s Allocation Percentage ]]</f>
        <v>10538.173324815391</v>
      </c>
      <c r="AN36" s="61">
        <f>$F$12*Table53[[#This Row],[Locality''s Allocation Percentage ]]</f>
        <v>16611.43649812094</v>
      </c>
      <c r="AO36" s="61">
        <f>$F$13*Table53[[#This Row],[Locality''s Allocation Percentage ]]</f>
        <v>17135.324877912008</v>
      </c>
      <c r="AP36" s="61">
        <f>$F$14*Table53[[#This Row],[Locality''s Allocation Percentage ]]</f>
        <v>17135.324889894702</v>
      </c>
      <c r="AQ36" s="61">
        <f>$F$15*Table53[[#This Row],[Locality''s Allocation Percentage ]]</f>
        <v>14793.168961417499</v>
      </c>
      <c r="AR36" s="61">
        <f>$F$16*Table53[[#This Row],[Locality''s Allocation Percentage ]]</f>
        <v>12351.504404217918</v>
      </c>
      <c r="AS36" s="61">
        <f>$F$17*Table53[[#This Row],[Locality''s Allocation Percentage ]]</f>
        <v>12351.504404217918</v>
      </c>
      <c r="AT36" s="61">
        <f>$F$18*Table53[[#This Row],[Locality''s Allocation Percentage ]]</f>
        <v>12351.504404217918</v>
      </c>
      <c r="AU36" s="61">
        <f>$F$19*Table53[[#This Row],[Locality''s Allocation Percentage ]]</f>
        <v>12351.504404217918</v>
      </c>
      <c r="AV36" s="61">
        <f>$F$20*Table53[[#This Row],[Locality''s Allocation Percentage ]]</f>
        <v>12351.504404217918</v>
      </c>
      <c r="AW36" s="61">
        <f>$F$21*Table53[[#This Row],[Locality''s Allocation Percentage ]]</f>
        <v>12351.504404217918</v>
      </c>
      <c r="AX36" s="61">
        <f>$F$22*Table53[[#This Row],[Locality''s Allocation Percentage ]]</f>
        <v>12351.504404217918</v>
      </c>
      <c r="AY36" s="61"/>
      <c r="AZ36" s="61">
        <f t="shared" si="2"/>
        <v>0</v>
      </c>
      <c r="BA36" s="61">
        <f t="shared" si="2"/>
        <v>14833.951438096967</v>
      </c>
      <c r="BB36" s="61">
        <f t="shared" si="8"/>
        <v>3720.4189571374623</v>
      </c>
      <c r="BC36" s="61">
        <f t="shared" si="9"/>
        <v>3123.3322913431239</v>
      </c>
      <c r="BD36" s="61">
        <f t="shared" si="10"/>
        <v>3123.3322913131674</v>
      </c>
      <c r="BE36" s="61">
        <f t="shared" si="11"/>
        <v>3602.7763446223603</v>
      </c>
      <c r="BF36" s="61">
        <f t="shared" si="12"/>
        <v>2634.5433312038476</v>
      </c>
      <c r="BG36" s="61">
        <f t="shared" si="13"/>
        <v>4152.859124530235</v>
      </c>
      <c r="BH36" s="61">
        <f t="shared" si="14"/>
        <v>4283.8312194780019</v>
      </c>
      <c r="BI36" s="61">
        <f t="shared" si="15"/>
        <v>4283.8312224736756</v>
      </c>
      <c r="BJ36" s="61">
        <f t="shared" si="16"/>
        <v>3698.2922403543748</v>
      </c>
      <c r="BK36" s="61">
        <f t="shared" si="17"/>
        <v>3087.8761010544795</v>
      </c>
      <c r="BL36" s="61">
        <f t="shared" si="18"/>
        <v>3087.8761010544795</v>
      </c>
      <c r="BM36" s="61">
        <f t="shared" si="19"/>
        <v>3087.8761010544795</v>
      </c>
      <c r="BN36" s="61">
        <f t="shared" si="20"/>
        <v>3087.8761010544795</v>
      </c>
      <c r="BO36" s="61">
        <f t="shared" si="21"/>
        <v>3087.8761010544795</v>
      </c>
      <c r="BP36" s="61">
        <f t="shared" si="22"/>
        <v>3087.8761010544795</v>
      </c>
      <c r="BQ36" s="61">
        <f t="shared" si="7"/>
        <v>3087.8761010544795</v>
      </c>
      <c r="BR36" s="61"/>
      <c r="BS36" s="61">
        <f>($C$6+$D$6+$E$6)*Table53[[#This Row],[Locality''s Allocation Percentage ]]</f>
        <v>163977.88706052303</v>
      </c>
      <c r="BT36" s="61">
        <f>$F$6*Table53[[#This Row],[Locality''s Allocation Percentage ]]</f>
        <v>59335.805752387867</v>
      </c>
      <c r="BU36" s="61">
        <f t="shared" si="3"/>
        <v>14833.951438096967</v>
      </c>
      <c r="BV36" s="76">
        <f>($C$7+$D$7+$E$7)*Table53[[#This Row],[Locality''s Allocation Percentage ]]</f>
        <v>42547.19319249846</v>
      </c>
      <c r="BW36" s="76">
        <f>$F$7*Table53[[#This Row],[Locality''s Allocation Percentage ]]</f>
        <v>14881.675828549849</v>
      </c>
      <c r="BX36" s="76">
        <f t="shared" si="4"/>
        <v>3720.4189571374623</v>
      </c>
    </row>
    <row r="37" spans="2:76" s="19" customFormat="1" ht="18" customHeight="1" x14ac:dyDescent="0.3">
      <c r="B37" s="48" t="s">
        <v>182</v>
      </c>
      <c r="C37" s="32">
        <f>SUM('[1]Dist - VA Totals'!E19,'[1]Dist - VA Totals'!E20)</f>
        <v>23772806.682994787</v>
      </c>
      <c r="D37" s="49">
        <v>0</v>
      </c>
      <c r="E37" s="50">
        <v>0</v>
      </c>
      <c r="F37" s="51">
        <f t="shared" si="25"/>
        <v>23772806.682994787</v>
      </c>
      <c r="J37" s="36" t="s">
        <v>219</v>
      </c>
      <c r="K37" s="37">
        <v>9.4800948009480107E-3</v>
      </c>
      <c r="M37" s="22" t="s">
        <v>80</v>
      </c>
      <c r="N37" s="61">
        <f>($C$5+$D$5+$E$5)*Table53[[#This Row],[Locality''s Allocation Percentage ]]</f>
        <v>38548.99655954192</v>
      </c>
      <c r="O37" s="61">
        <f>($C$6+$D$6+$E$6)*Table53[[#This Row],[Locality''s Allocation Percentage ]]</f>
        <v>244036.16473057421</v>
      </c>
      <c r="P37" s="61">
        <f>($C$7+$D$7+$E$7)*Table53[[#This Row],[Locality''s Allocation Percentage ]]</f>
        <v>63319.841674236304</v>
      </c>
      <c r="Q37" s="61">
        <f>($C$8+$D$8+$E$8)*Table53[[#This Row],[Locality''s Allocation Percentage ]]</f>
        <v>50707.903733865227</v>
      </c>
      <c r="R37" s="61">
        <f>($C$9+$D$9+$E$9)*Table53[[#This Row],[Locality''s Allocation Percentage ]]</f>
        <v>50707.903733378873</v>
      </c>
      <c r="S37" s="61">
        <f>($C$10+$D$10+$E$10)*Table53[[#This Row],[Locality''s Allocation Percentage ]]</f>
        <v>58491.770652809981</v>
      </c>
      <c r="T37" s="61">
        <f>($C$11+$D$11+$E$11)*Table53[[#This Row],[Locality''s Allocation Percentage ]]</f>
        <v>42772.320444947858</v>
      </c>
      <c r="U37" s="61">
        <f>($C$12+$D$12+$E$12)*Table53[[#This Row],[Locality''s Allocation Percentage ]]</f>
        <v>67422.470958549937</v>
      </c>
      <c r="V37" s="61">
        <f>($C$13+$D$13+$E$13)*Table53[[#This Row],[Locality''s Allocation Percentage ]]</f>
        <v>69548.828247155325</v>
      </c>
      <c r="W37" s="61">
        <f>($C$14+$D$14+$E$14)*Table53[[#This Row],[Locality''s Allocation Percentage ]]</f>
        <v>69548.828295790663</v>
      </c>
      <c r="X37" s="61">
        <f>($C$15+$D$15+$E$15)*Table53[[#This Row],[Locality''s Allocation Percentage ]]</f>
        <v>60042.489690696952</v>
      </c>
      <c r="Y37" s="61">
        <f>($C$16+$D$16+$E$16)*Table53[[#This Row],[Locality''s Allocation Percentage ]]</f>
        <v>50132.265628080131</v>
      </c>
      <c r="Z37" s="61">
        <f>($C$17+$D$17+$E$17)*Table53[[#This Row],[Locality''s Allocation Percentage ]]</f>
        <v>50132.265628080131</v>
      </c>
      <c r="AA37" s="61">
        <f>($C$18+$D$18+$E$18)*Table53[[#This Row],[Locality''s Allocation Percentage ]]</f>
        <v>50132.265628080131</v>
      </c>
      <c r="AB37" s="61">
        <f>($C$19+$D$19+$E$19)*Table53[[#This Row],[Locality''s Allocation Percentage ]]</f>
        <v>50132.265628080131</v>
      </c>
      <c r="AC37" s="61">
        <f>($C$20+$D$20+$E$20)*Table53[[#This Row],[Locality''s Allocation Percentage ]]</f>
        <v>50132.265628080131</v>
      </c>
      <c r="AD37" s="61">
        <f>($C$21+$D$21+$E$21)*Table53[[#This Row],[Locality''s Allocation Percentage ]]</f>
        <v>50132.265628080131</v>
      </c>
      <c r="AE37" s="61">
        <f>($C$22+$D$22+$E$22)*Table53[[#This Row],[Locality''s Allocation Percentage ]]</f>
        <v>50132.265628080131</v>
      </c>
      <c r="AF37" s="61"/>
      <c r="AG37" s="61"/>
      <c r="AH37" s="61">
        <f>$F$6*Table53[[#This Row],[Locality''s Allocation Percentage ]]</f>
        <v>88305.092391308746</v>
      </c>
      <c r="AI37" s="61">
        <f>$F$7*Table53[[#This Row],[Locality''s Allocation Percentage ]]</f>
        <v>22147.2977793803</v>
      </c>
      <c r="AJ37" s="61">
        <f>$F$8*Table53[[#This Row],[Locality''s Allocation Percentage ]]</f>
        <v>18592.898035750582</v>
      </c>
      <c r="AK37" s="61">
        <f>$F$9*Table53[[#This Row],[Locality''s Allocation Percentage ]]</f>
        <v>18592.898035572252</v>
      </c>
      <c r="AL37" s="61">
        <f>$F$10*Table53[[#This Row],[Locality''s Allocation Percentage ]]</f>
        <v>21446.98257269699</v>
      </c>
      <c r="AM37" s="61">
        <f>$F$11*Table53[[#This Row],[Locality''s Allocation Percentage ]]</f>
        <v>15683.184163147544</v>
      </c>
      <c r="AN37" s="61">
        <f>$F$12*Table53[[#This Row],[Locality''s Allocation Percentage ]]</f>
        <v>24721.572684801642</v>
      </c>
      <c r="AO37" s="61">
        <f>$F$13*Table53[[#This Row],[Locality''s Allocation Percentage ]]</f>
        <v>25501.23702395695</v>
      </c>
      <c r="AP37" s="61">
        <f>$F$14*Table53[[#This Row],[Locality''s Allocation Percentage ]]</f>
        <v>25501.237041789907</v>
      </c>
      <c r="AQ37" s="61">
        <f>$F$15*Table53[[#This Row],[Locality''s Allocation Percentage ]]</f>
        <v>22015.579553255549</v>
      </c>
      <c r="AR37" s="61">
        <f>$F$16*Table53[[#This Row],[Locality''s Allocation Percentage ]]</f>
        <v>18381.830730296046</v>
      </c>
      <c r="AS37" s="61">
        <f>$F$17*Table53[[#This Row],[Locality''s Allocation Percentage ]]</f>
        <v>18381.830730296046</v>
      </c>
      <c r="AT37" s="61">
        <f>$F$18*Table53[[#This Row],[Locality''s Allocation Percentage ]]</f>
        <v>18381.830730296046</v>
      </c>
      <c r="AU37" s="61">
        <f>$F$19*Table53[[#This Row],[Locality''s Allocation Percentage ]]</f>
        <v>18381.830730296046</v>
      </c>
      <c r="AV37" s="61">
        <f>$F$20*Table53[[#This Row],[Locality''s Allocation Percentage ]]</f>
        <v>18381.830730296046</v>
      </c>
      <c r="AW37" s="61">
        <f>$F$21*Table53[[#This Row],[Locality''s Allocation Percentage ]]</f>
        <v>18381.830730296046</v>
      </c>
      <c r="AX37" s="61">
        <f>$F$22*Table53[[#This Row],[Locality''s Allocation Percentage ]]</f>
        <v>18381.830730296046</v>
      </c>
      <c r="AY37" s="61"/>
      <c r="AZ37" s="61">
        <f t="shared" si="2"/>
        <v>0</v>
      </c>
      <c r="BA37" s="61">
        <f t="shared" si="2"/>
        <v>22076.273097827187</v>
      </c>
      <c r="BB37" s="61">
        <f t="shared" si="8"/>
        <v>5536.824444845075</v>
      </c>
      <c r="BC37" s="61">
        <f t="shared" si="9"/>
        <v>4648.2245089376456</v>
      </c>
      <c r="BD37" s="61">
        <f t="shared" si="10"/>
        <v>4648.2245088930631</v>
      </c>
      <c r="BE37" s="61">
        <f t="shared" si="11"/>
        <v>5361.7456431742476</v>
      </c>
      <c r="BF37" s="61">
        <f t="shared" si="12"/>
        <v>3920.7960407868859</v>
      </c>
      <c r="BG37" s="61">
        <f t="shared" si="13"/>
        <v>6180.3931712004105</v>
      </c>
      <c r="BH37" s="61">
        <f t="shared" si="14"/>
        <v>6375.3092559892375</v>
      </c>
      <c r="BI37" s="61">
        <f t="shared" si="15"/>
        <v>6375.3092604474768</v>
      </c>
      <c r="BJ37" s="61">
        <f t="shared" si="16"/>
        <v>5503.8948883138873</v>
      </c>
      <c r="BK37" s="61">
        <f t="shared" si="17"/>
        <v>4595.4576825740114</v>
      </c>
      <c r="BL37" s="61">
        <f t="shared" si="18"/>
        <v>4595.4576825740114</v>
      </c>
      <c r="BM37" s="61">
        <f t="shared" si="19"/>
        <v>4595.4576825740114</v>
      </c>
      <c r="BN37" s="61">
        <f t="shared" si="20"/>
        <v>4595.4576825740114</v>
      </c>
      <c r="BO37" s="61">
        <f t="shared" si="21"/>
        <v>4595.4576825740114</v>
      </c>
      <c r="BP37" s="61">
        <f t="shared" si="22"/>
        <v>4595.4576825740114</v>
      </c>
      <c r="BQ37" s="61">
        <f t="shared" si="7"/>
        <v>4595.4576825740114</v>
      </c>
      <c r="BR37" s="61"/>
      <c r="BS37" s="61">
        <f>($C$6+$D$6+$E$6)*Table53[[#This Row],[Locality''s Allocation Percentage ]]</f>
        <v>244036.16473057421</v>
      </c>
      <c r="BT37" s="61">
        <f>$F$6*Table53[[#This Row],[Locality''s Allocation Percentage ]]</f>
        <v>88305.092391308746</v>
      </c>
      <c r="BU37" s="61">
        <f t="shared" si="3"/>
        <v>22076.273097827187</v>
      </c>
      <c r="BV37" s="76">
        <f>($C$7+$D$7+$E$7)*Table53[[#This Row],[Locality''s Allocation Percentage ]]</f>
        <v>63319.841674236304</v>
      </c>
      <c r="BW37" s="76">
        <f>$F$7*Table53[[#This Row],[Locality''s Allocation Percentage ]]</f>
        <v>22147.2977793803</v>
      </c>
      <c r="BX37" s="76">
        <f t="shared" si="4"/>
        <v>5536.824444845075</v>
      </c>
    </row>
    <row r="38" spans="2:76" s="19" customFormat="1" ht="18" customHeight="1" x14ac:dyDescent="0.3">
      <c r="B38" s="48" t="s">
        <v>184</v>
      </c>
      <c r="C38" s="32">
        <f>SUM('[1]Dist - VA Totals'!F19,'[1]Dist - VA Totals'!F20)</f>
        <v>23772806.682766777</v>
      </c>
      <c r="D38" s="32">
        <v>0</v>
      </c>
      <c r="E38" s="52">
        <v>0</v>
      </c>
      <c r="F38" s="51">
        <f t="shared" si="25"/>
        <v>23772806.682766777</v>
      </c>
      <c r="H38" s="35">
        <f>E35*0.55</f>
        <v>1918716.8385000001</v>
      </c>
      <c r="J38" s="36" t="s">
        <v>220</v>
      </c>
      <c r="K38" s="37">
        <v>1.960019600196E-3</v>
      </c>
      <c r="M38" s="22" t="s">
        <v>114</v>
      </c>
      <c r="N38" s="61">
        <f>($C$5+$D$5+$E$5)*Table53[[#This Row],[Locality''s Allocation Percentage ]]</f>
        <v>7970.0457021837638</v>
      </c>
      <c r="O38" s="61">
        <f>($C$6+$D$6+$E$6)*Table53[[#This Row],[Locality''s Allocation Percentage ]]</f>
        <v>50454.734480160856</v>
      </c>
      <c r="P38" s="61">
        <f>($C$7+$D$7+$E$7)*Table53[[#This Row],[Locality''s Allocation Percentage ]]</f>
        <v>13091.444059230276</v>
      </c>
      <c r="Q38" s="61">
        <f>($C$8+$D$8+$E$8)*Table53[[#This Row],[Locality''s Allocation Percentage ]]</f>
        <v>10483.912586326554</v>
      </c>
      <c r="R38" s="61">
        <f>($C$9+$D$9+$E$9)*Table53[[#This Row],[Locality''s Allocation Percentage ]]</f>
        <v>10483.912586225999</v>
      </c>
      <c r="S38" s="61">
        <f>($C$10+$D$10+$E$10)*Table53[[#This Row],[Locality''s Allocation Percentage ]]</f>
        <v>12093.235282648464</v>
      </c>
      <c r="T38" s="61">
        <f>($C$11+$D$11+$E$11)*Table53[[#This Row],[Locality''s Allocation Percentage ]]</f>
        <v>8843.222370474441</v>
      </c>
      <c r="U38" s="61">
        <f>($C$12+$D$12+$E$12)*Table53[[#This Row],[Locality''s Allocation Percentage ]]</f>
        <v>13939.66699143014</v>
      </c>
      <c r="V38" s="61">
        <f>($C$13+$D$13+$E$13)*Table53[[#This Row],[Locality''s Allocation Percentage ]]</f>
        <v>14379.293603842225</v>
      </c>
      <c r="W38" s="61">
        <f>($C$14+$D$14+$E$14)*Table53[[#This Row],[Locality''s Allocation Percentage ]]</f>
        <v>14379.293613897631</v>
      </c>
      <c r="X38" s="61">
        <f>($C$15+$D$15+$E$15)*Table53[[#This Row],[Locality''s Allocation Percentage ]]</f>
        <v>12413.84807951117</v>
      </c>
      <c r="Y38" s="61">
        <f>($C$16+$D$16+$E$16)*Table53[[#This Row],[Locality''s Allocation Percentage ]]</f>
        <v>10364.898800742294</v>
      </c>
      <c r="Z38" s="61">
        <f>($C$17+$D$17+$E$17)*Table53[[#This Row],[Locality''s Allocation Percentage ]]</f>
        <v>10364.898800742294</v>
      </c>
      <c r="AA38" s="61">
        <f>($C$18+$D$18+$E$18)*Table53[[#This Row],[Locality''s Allocation Percentage ]]</f>
        <v>10364.898800742294</v>
      </c>
      <c r="AB38" s="61">
        <f>($C$19+$D$19+$E$19)*Table53[[#This Row],[Locality''s Allocation Percentage ]]</f>
        <v>10364.898800742294</v>
      </c>
      <c r="AC38" s="61">
        <f>($C$20+$D$20+$E$20)*Table53[[#This Row],[Locality''s Allocation Percentage ]]</f>
        <v>10364.898800742294</v>
      </c>
      <c r="AD38" s="61">
        <f>($C$21+$D$21+$E$21)*Table53[[#This Row],[Locality''s Allocation Percentage ]]</f>
        <v>10364.898800742294</v>
      </c>
      <c r="AE38" s="61">
        <f>($C$22+$D$22+$E$22)*Table53[[#This Row],[Locality''s Allocation Percentage ]]</f>
        <v>10364.898800742294</v>
      </c>
      <c r="AF38" s="61"/>
      <c r="AG38" s="61"/>
      <c r="AH38" s="61">
        <f>$F$6*Table53[[#This Row],[Locality''s Allocation Percentage ]]</f>
        <v>18257.171000734699</v>
      </c>
      <c r="AI38" s="61">
        <f>$F$7*Table53[[#This Row],[Locality''s Allocation Percentage ]]</f>
        <v>4578.9771780153305</v>
      </c>
      <c r="AJ38" s="61">
        <f>$F$8*Table53[[#This Row],[Locality''s Allocation Percentage ]]</f>
        <v>3844.1012816530697</v>
      </c>
      <c r="AK38" s="61">
        <f>$F$9*Table53[[#This Row],[Locality''s Allocation Percentage ]]</f>
        <v>3844.1012816162001</v>
      </c>
      <c r="AL38" s="61">
        <f>$F$10*Table53[[#This Row],[Locality''s Allocation Percentage ]]</f>
        <v>4434.1862703044362</v>
      </c>
      <c r="AM38" s="61">
        <f>$F$11*Table53[[#This Row],[Locality''s Allocation Percentage ]]</f>
        <v>3242.5148691739614</v>
      </c>
      <c r="AN38" s="61">
        <f>$F$12*Table53[[#This Row],[Locality''s Allocation Percentage ]]</f>
        <v>5111.2112301910511</v>
      </c>
      <c r="AO38" s="61">
        <f>$F$13*Table53[[#This Row],[Locality''s Allocation Percentage ]]</f>
        <v>5272.4076547421482</v>
      </c>
      <c r="AP38" s="61">
        <f>$F$14*Table53[[#This Row],[Locality''s Allocation Percentage ]]</f>
        <v>5272.4076584291306</v>
      </c>
      <c r="AQ38" s="61">
        <f>$F$15*Table53[[#This Row],[Locality''s Allocation Percentage ]]</f>
        <v>4551.7442958207621</v>
      </c>
      <c r="AR38" s="61">
        <f>$F$16*Table53[[#This Row],[Locality''s Allocation Percentage ]]</f>
        <v>3800.4628936055078</v>
      </c>
      <c r="AS38" s="61">
        <f>$F$17*Table53[[#This Row],[Locality''s Allocation Percentage ]]</f>
        <v>3800.4628936055078</v>
      </c>
      <c r="AT38" s="61">
        <f>$F$18*Table53[[#This Row],[Locality''s Allocation Percentage ]]</f>
        <v>3800.4628936055078</v>
      </c>
      <c r="AU38" s="61">
        <f>$F$19*Table53[[#This Row],[Locality''s Allocation Percentage ]]</f>
        <v>3800.4628936055078</v>
      </c>
      <c r="AV38" s="61">
        <f>$F$20*Table53[[#This Row],[Locality''s Allocation Percentage ]]</f>
        <v>3800.4628936055078</v>
      </c>
      <c r="AW38" s="61">
        <f>$F$21*Table53[[#This Row],[Locality''s Allocation Percentage ]]</f>
        <v>3800.4628936055078</v>
      </c>
      <c r="AX38" s="61">
        <f>$F$22*Table53[[#This Row],[Locality''s Allocation Percentage ]]</f>
        <v>3800.4628936055078</v>
      </c>
      <c r="AY38" s="61"/>
      <c r="AZ38" s="61">
        <f t="shared" si="2"/>
        <v>0</v>
      </c>
      <c r="BA38" s="61">
        <f t="shared" si="2"/>
        <v>4564.2927501836748</v>
      </c>
      <c r="BB38" s="61">
        <f t="shared" si="8"/>
        <v>1144.7442945038326</v>
      </c>
      <c r="BC38" s="61">
        <f t="shared" si="9"/>
        <v>961.02532041326742</v>
      </c>
      <c r="BD38" s="61">
        <f t="shared" si="10"/>
        <v>961.02532040405003</v>
      </c>
      <c r="BE38" s="61">
        <f t="shared" si="11"/>
        <v>1108.5465675761091</v>
      </c>
      <c r="BF38" s="61">
        <f t="shared" si="12"/>
        <v>810.62871729349035</v>
      </c>
      <c r="BG38" s="61">
        <f t="shared" si="13"/>
        <v>1277.8028075477628</v>
      </c>
      <c r="BH38" s="61">
        <f t="shared" si="14"/>
        <v>1318.1019136855371</v>
      </c>
      <c r="BI38" s="61">
        <f t="shared" si="15"/>
        <v>1318.1019146072827</v>
      </c>
      <c r="BJ38" s="61">
        <f t="shared" si="16"/>
        <v>1137.9360739551905</v>
      </c>
      <c r="BK38" s="61">
        <f t="shared" si="17"/>
        <v>950.11572340137695</v>
      </c>
      <c r="BL38" s="61">
        <f t="shared" si="18"/>
        <v>950.11572340137695</v>
      </c>
      <c r="BM38" s="61">
        <f t="shared" si="19"/>
        <v>950.11572340137695</v>
      </c>
      <c r="BN38" s="61">
        <f t="shared" si="20"/>
        <v>950.11572340137695</v>
      </c>
      <c r="BO38" s="61">
        <f t="shared" si="21"/>
        <v>950.11572340137695</v>
      </c>
      <c r="BP38" s="61">
        <f t="shared" si="22"/>
        <v>950.11572340137695</v>
      </c>
      <c r="BQ38" s="61">
        <f t="shared" si="7"/>
        <v>950.11572340137695</v>
      </c>
      <c r="BR38" s="61"/>
      <c r="BS38" s="61">
        <f>($C$6+$D$6+$E$6)*Table53[[#This Row],[Locality''s Allocation Percentage ]]</f>
        <v>50454.734480160856</v>
      </c>
      <c r="BT38" s="61">
        <f>$F$6*Table53[[#This Row],[Locality''s Allocation Percentage ]]</f>
        <v>18257.171000734699</v>
      </c>
      <c r="BU38" s="61">
        <f t="shared" si="3"/>
        <v>4564.2927501836748</v>
      </c>
      <c r="BV38" s="76">
        <f>($C$7+$D$7+$E$7)*Table53[[#This Row],[Locality''s Allocation Percentage ]]</f>
        <v>13091.444059230276</v>
      </c>
      <c r="BW38" s="76">
        <f>$F$7*Table53[[#This Row],[Locality''s Allocation Percentage ]]</f>
        <v>4578.9771780153305</v>
      </c>
      <c r="BX38" s="76">
        <f t="shared" si="4"/>
        <v>1144.7442945038326</v>
      </c>
    </row>
    <row r="39" spans="2:76" s="19" customFormat="1" ht="18" customHeight="1" x14ac:dyDescent="0.3">
      <c r="B39" s="48" t="s">
        <v>186</v>
      </c>
      <c r="C39" s="32">
        <f>SUM('[1]Dist - VA Totals'!G19,'[1]Dist - VA Totals'!G20,'[1]Dist - VA Totals'!G23)</f>
        <v>23772806.682538766</v>
      </c>
      <c r="D39" s="49">
        <f>SUM('[1]Jan - VA Totals'!G21,'[1]Jan - VA Totals'!G22)</f>
        <v>3649221.3226667857</v>
      </c>
      <c r="E39" s="50">
        <v>0</v>
      </c>
      <c r="F39" s="51">
        <f t="shared" si="25"/>
        <v>27422028.005205553</v>
      </c>
      <c r="G39" s="35"/>
      <c r="J39" s="36" t="s">
        <v>115</v>
      </c>
      <c r="K39" s="37">
        <v>5.0000500005000002E-4</v>
      </c>
      <c r="M39" s="22" t="s">
        <v>115</v>
      </c>
      <c r="N39" s="61">
        <f>($C$5+$D$5+$E$5)*Table53[[#This Row],[Locality''s Allocation Percentage ]]</f>
        <v>2033.1749240264703</v>
      </c>
      <c r="O39" s="61">
        <f>($C$6+$D$6+$E$6)*Table53[[#This Row],[Locality''s Allocation Percentage ]]</f>
        <v>12871.105734734912</v>
      </c>
      <c r="P39" s="61">
        <f>($C$7+$D$7+$E$7)*Table53[[#This Row],[Locality''s Allocation Percentage ]]</f>
        <v>3339.6540967424176</v>
      </c>
      <c r="Q39" s="61">
        <f>($C$8+$D$8+$E$8)*Table53[[#This Row],[Locality''s Allocation Percentage ]]</f>
        <v>2674.4674965118761</v>
      </c>
      <c r="R39" s="61">
        <f>($C$9+$D$9+$E$9)*Table53[[#This Row],[Locality''s Allocation Percentage ]]</f>
        <v>2674.4674964862247</v>
      </c>
      <c r="S39" s="61">
        <f>($C$10+$D$10+$E$10)*Table53[[#This Row],[Locality''s Allocation Percentage ]]</f>
        <v>3085.0090006756286</v>
      </c>
      <c r="T39" s="61">
        <f>($C$11+$D$11+$E$11)*Table53[[#This Row],[Locality''s Allocation Percentage ]]</f>
        <v>2255.9240741006229</v>
      </c>
      <c r="U39" s="61">
        <f>($C$12+$D$12+$E$12)*Table53[[#This Row],[Locality''s Allocation Percentage ]]</f>
        <v>3556.0374978138116</v>
      </c>
      <c r="V39" s="61">
        <f>($C$13+$D$13+$E$13)*Table53[[#This Row],[Locality''s Allocation Percentage ]]</f>
        <v>3668.1871438373023</v>
      </c>
      <c r="W39" s="61">
        <f>($C$14+$D$14+$E$14)*Table53[[#This Row],[Locality''s Allocation Percentage ]]</f>
        <v>3668.1871464024571</v>
      </c>
      <c r="X39" s="61">
        <f>($C$15+$D$15+$E$15)*Table53[[#This Row],[Locality''s Allocation Percentage ]]</f>
        <v>3166.7979794671351</v>
      </c>
      <c r="Y39" s="61">
        <f>($C$16+$D$16+$E$16)*Table53[[#This Row],[Locality''s Allocation Percentage ]]</f>
        <v>2644.1068369240547</v>
      </c>
      <c r="Z39" s="61">
        <f>($C$17+$D$17+$E$17)*Table53[[#This Row],[Locality''s Allocation Percentage ]]</f>
        <v>2644.1068369240547</v>
      </c>
      <c r="AA39" s="61">
        <f>($C$18+$D$18+$E$18)*Table53[[#This Row],[Locality''s Allocation Percentage ]]</f>
        <v>2644.1068369240547</v>
      </c>
      <c r="AB39" s="61">
        <f>($C$19+$D$19+$E$19)*Table53[[#This Row],[Locality''s Allocation Percentage ]]</f>
        <v>2644.1068369240547</v>
      </c>
      <c r="AC39" s="61">
        <f>($C$20+$D$20+$E$20)*Table53[[#This Row],[Locality''s Allocation Percentage ]]</f>
        <v>2644.1068369240547</v>
      </c>
      <c r="AD39" s="61">
        <f>($C$21+$D$21+$E$21)*Table53[[#This Row],[Locality''s Allocation Percentage ]]</f>
        <v>2644.1068369240547</v>
      </c>
      <c r="AE39" s="61">
        <f>($C$22+$D$22+$E$22)*Table53[[#This Row],[Locality''s Allocation Percentage ]]</f>
        <v>2644.1068369240547</v>
      </c>
      <c r="AF39" s="61"/>
      <c r="AG39" s="61"/>
      <c r="AH39" s="61">
        <f>$F$6*Table53[[#This Row],[Locality''s Allocation Percentage ]]</f>
        <v>4657.4415818200769</v>
      </c>
      <c r="AI39" s="61">
        <f>$F$7*Table53[[#This Row],[Locality''s Allocation Percentage ]]</f>
        <v>1168.1064229630947</v>
      </c>
      <c r="AJ39" s="61">
        <f>$F$8*Table53[[#This Row],[Locality''s Allocation Percentage ]]</f>
        <v>980.63808205435453</v>
      </c>
      <c r="AK39" s="61">
        <f>$F$9*Table53[[#This Row],[Locality''s Allocation Percentage ]]</f>
        <v>980.63808204494899</v>
      </c>
      <c r="AL39" s="61">
        <f>$F$10*Table53[[#This Row],[Locality''s Allocation Percentage ]]</f>
        <v>1131.169966914397</v>
      </c>
      <c r="AM39" s="61">
        <f>$F$11*Table53[[#This Row],[Locality''s Allocation Percentage ]]</f>
        <v>827.1721605035616</v>
      </c>
      <c r="AN39" s="61">
        <f>$F$12*Table53[[#This Row],[Locality''s Allocation Percentage ]]</f>
        <v>1303.8804158650642</v>
      </c>
      <c r="AO39" s="61">
        <f>$F$13*Table53[[#This Row],[Locality''s Allocation Percentage ]]</f>
        <v>1345.001952740344</v>
      </c>
      <c r="AP39" s="61">
        <f>$F$14*Table53[[#This Row],[Locality''s Allocation Percentage ]]</f>
        <v>1345.0019536809007</v>
      </c>
      <c r="AQ39" s="61">
        <f>$F$15*Table53[[#This Row],[Locality''s Allocation Percentage ]]</f>
        <v>1161.1592591379497</v>
      </c>
      <c r="AR39" s="61">
        <f>$F$16*Table53[[#This Row],[Locality''s Allocation Percentage ]]</f>
        <v>969.50584020548672</v>
      </c>
      <c r="AS39" s="61">
        <f>$F$17*Table53[[#This Row],[Locality''s Allocation Percentage ]]</f>
        <v>969.50584020548672</v>
      </c>
      <c r="AT39" s="61">
        <f>$F$18*Table53[[#This Row],[Locality''s Allocation Percentage ]]</f>
        <v>969.50584020548672</v>
      </c>
      <c r="AU39" s="61">
        <f>$F$19*Table53[[#This Row],[Locality''s Allocation Percentage ]]</f>
        <v>969.50584020548672</v>
      </c>
      <c r="AV39" s="61">
        <f>$F$20*Table53[[#This Row],[Locality''s Allocation Percentage ]]</f>
        <v>969.50584020548672</v>
      </c>
      <c r="AW39" s="61">
        <f>$F$21*Table53[[#This Row],[Locality''s Allocation Percentage ]]</f>
        <v>969.50584020548672</v>
      </c>
      <c r="AX39" s="61">
        <f>$F$22*Table53[[#This Row],[Locality''s Allocation Percentage ]]</f>
        <v>969.50584020548672</v>
      </c>
      <c r="AY39" s="61"/>
      <c r="AZ39" s="61">
        <f t="shared" si="2"/>
        <v>0</v>
      </c>
      <c r="BA39" s="61">
        <f t="shared" si="2"/>
        <v>1164.3603954550192</v>
      </c>
      <c r="BB39" s="61">
        <f t="shared" si="8"/>
        <v>292.02660574077368</v>
      </c>
      <c r="BC39" s="61">
        <f t="shared" si="9"/>
        <v>245.15952051358863</v>
      </c>
      <c r="BD39" s="61">
        <f t="shared" si="10"/>
        <v>245.15952051123725</v>
      </c>
      <c r="BE39" s="61">
        <f t="shared" si="11"/>
        <v>282.79249172859926</v>
      </c>
      <c r="BF39" s="61">
        <f t="shared" si="12"/>
        <v>206.7930401258904</v>
      </c>
      <c r="BG39" s="61">
        <f t="shared" si="13"/>
        <v>325.97010396626604</v>
      </c>
      <c r="BH39" s="61">
        <f t="shared" si="14"/>
        <v>336.250488185086</v>
      </c>
      <c r="BI39" s="61">
        <f t="shared" si="15"/>
        <v>336.25048842022517</v>
      </c>
      <c r="BJ39" s="61">
        <f t="shared" si="16"/>
        <v>290.28981478448742</v>
      </c>
      <c r="BK39" s="61">
        <f t="shared" si="17"/>
        <v>242.37646005137168</v>
      </c>
      <c r="BL39" s="61">
        <f t="shared" si="18"/>
        <v>242.37646005137168</v>
      </c>
      <c r="BM39" s="61">
        <f t="shared" si="19"/>
        <v>242.37646005137168</v>
      </c>
      <c r="BN39" s="61">
        <f t="shared" si="20"/>
        <v>242.37646005137168</v>
      </c>
      <c r="BO39" s="61">
        <f t="shared" si="21"/>
        <v>242.37646005137168</v>
      </c>
      <c r="BP39" s="61">
        <f t="shared" si="22"/>
        <v>242.37646005137168</v>
      </c>
      <c r="BQ39" s="61">
        <f t="shared" si="7"/>
        <v>242.37646005137168</v>
      </c>
      <c r="BR39" s="61"/>
      <c r="BS39" s="61">
        <f>($C$6+$D$6+$E$6)*Table53[[#This Row],[Locality''s Allocation Percentage ]]</f>
        <v>12871.105734734912</v>
      </c>
      <c r="BT39" s="61">
        <f>$F$6*Table53[[#This Row],[Locality''s Allocation Percentage ]]</f>
        <v>4657.4415818200769</v>
      </c>
      <c r="BU39" s="61">
        <f t="shared" si="3"/>
        <v>1164.3603954550192</v>
      </c>
      <c r="BV39" s="76">
        <f>($C$7+$D$7+$E$7)*Table53[[#This Row],[Locality''s Allocation Percentage ]]</f>
        <v>3339.6540967424176</v>
      </c>
      <c r="BW39" s="76">
        <f>$F$7*Table53[[#This Row],[Locality''s Allocation Percentage ]]</f>
        <v>1168.1064229630947</v>
      </c>
      <c r="BX39" s="76">
        <f t="shared" si="4"/>
        <v>292.02660574077368</v>
      </c>
    </row>
    <row r="40" spans="2:76" s="19" customFormat="1" ht="18" customHeight="1" x14ac:dyDescent="0.3">
      <c r="B40" s="166" t="s">
        <v>187</v>
      </c>
      <c r="C40" s="163">
        <v>16403236.609999999</v>
      </c>
      <c r="D40" s="49">
        <f>SUM('[1]Jan - VA Totals'!H21,'[1]Jan - VA Totals'!H22,'[1]Jan - VA Totals'!H25)</f>
        <v>3649221.2998656346</v>
      </c>
      <c r="E40" s="50">
        <v>0</v>
      </c>
      <c r="F40" s="51">
        <f t="shared" si="25"/>
        <v>20052457.909865633</v>
      </c>
      <c r="G40" s="35"/>
      <c r="H40" s="53">
        <f>H31*0.15</f>
        <v>3689169.1890000002</v>
      </c>
      <c r="J40" s="36" t="s">
        <v>221</v>
      </c>
      <c r="K40" s="37">
        <v>1.010010100101E-3</v>
      </c>
      <c r="M40" s="22" t="s">
        <v>138</v>
      </c>
      <c r="N40" s="61">
        <f>($C$5+$D$5+$E$5)*Table53[[#This Row],[Locality''s Allocation Percentage ]]</f>
        <v>4107.0133465334702</v>
      </c>
      <c r="O40" s="61">
        <f>($C$6+$D$6+$E$6)*Table53[[#This Row],[Locality''s Allocation Percentage ]]</f>
        <v>25999.633584164523</v>
      </c>
      <c r="P40" s="61">
        <f>($C$7+$D$7+$E$7)*Table53[[#This Row],[Locality''s Allocation Percentage ]]</f>
        <v>6746.1012754196827</v>
      </c>
      <c r="Q40" s="61">
        <f>($C$8+$D$8+$E$8)*Table53[[#This Row],[Locality''s Allocation Percentage ]]</f>
        <v>5402.4243429539893</v>
      </c>
      <c r="R40" s="61">
        <f>($C$9+$D$9+$E$9)*Table53[[#This Row],[Locality''s Allocation Percentage ]]</f>
        <v>5402.4243429021735</v>
      </c>
      <c r="S40" s="61">
        <f>($C$10+$D$10+$E$10)*Table53[[#This Row],[Locality''s Allocation Percentage ]]</f>
        <v>6231.7181813647694</v>
      </c>
      <c r="T40" s="61">
        <f>($C$11+$D$11+$E$11)*Table53[[#This Row],[Locality''s Allocation Percentage ]]</f>
        <v>4556.9666296832575</v>
      </c>
      <c r="U40" s="61">
        <f>($C$12+$D$12+$E$12)*Table53[[#This Row],[Locality''s Allocation Percentage ]]</f>
        <v>7183.1957455838983</v>
      </c>
      <c r="V40" s="61">
        <f>($C$13+$D$13+$E$13)*Table53[[#This Row],[Locality''s Allocation Percentage ]]</f>
        <v>7409.7380305513498</v>
      </c>
      <c r="W40" s="61">
        <f>($C$14+$D$14+$E$14)*Table53[[#This Row],[Locality''s Allocation Percentage ]]</f>
        <v>7409.738035732963</v>
      </c>
      <c r="X40" s="61">
        <f>($C$15+$D$15+$E$15)*Table53[[#This Row],[Locality''s Allocation Percentage ]]</f>
        <v>6396.9319185236127</v>
      </c>
      <c r="Y40" s="61">
        <f>($C$16+$D$16+$E$16)*Table53[[#This Row],[Locality''s Allocation Percentage ]]</f>
        <v>5341.0958105865902</v>
      </c>
      <c r="Z40" s="61">
        <f>($C$17+$D$17+$E$17)*Table53[[#This Row],[Locality''s Allocation Percentage ]]</f>
        <v>5341.0958105865902</v>
      </c>
      <c r="AA40" s="61">
        <f>($C$18+$D$18+$E$18)*Table53[[#This Row],[Locality''s Allocation Percentage ]]</f>
        <v>5341.0958105865902</v>
      </c>
      <c r="AB40" s="61">
        <f>($C$19+$D$19+$E$19)*Table53[[#This Row],[Locality''s Allocation Percentage ]]</f>
        <v>5341.0958105865902</v>
      </c>
      <c r="AC40" s="61">
        <f>($C$20+$D$20+$E$20)*Table53[[#This Row],[Locality''s Allocation Percentage ]]</f>
        <v>5341.0958105865902</v>
      </c>
      <c r="AD40" s="61">
        <f>($C$21+$D$21+$E$21)*Table53[[#This Row],[Locality''s Allocation Percentage ]]</f>
        <v>5341.0958105865902</v>
      </c>
      <c r="AE40" s="61">
        <f>($C$22+$D$22+$E$22)*Table53[[#This Row],[Locality''s Allocation Percentage ]]</f>
        <v>5341.0958105865902</v>
      </c>
      <c r="AF40" s="61"/>
      <c r="AG40" s="61"/>
      <c r="AH40" s="61">
        <f>$F$6*Table53[[#This Row],[Locality''s Allocation Percentage ]]</f>
        <v>9408.0319952765549</v>
      </c>
      <c r="AI40" s="61">
        <f>$F$7*Table53[[#This Row],[Locality''s Allocation Percentage ]]</f>
        <v>2359.5749743854508</v>
      </c>
      <c r="AJ40" s="61">
        <f>$F$8*Table53[[#This Row],[Locality''s Allocation Percentage ]]</f>
        <v>1980.888925749796</v>
      </c>
      <c r="AK40" s="61">
        <f>$F$9*Table53[[#This Row],[Locality''s Allocation Percentage ]]</f>
        <v>1980.8889257307969</v>
      </c>
      <c r="AL40" s="61">
        <f>$F$10*Table53[[#This Row],[Locality''s Allocation Percentage ]]</f>
        <v>2284.9633331670821</v>
      </c>
      <c r="AM40" s="61">
        <f>$F$11*Table53[[#This Row],[Locality''s Allocation Percentage ]]</f>
        <v>1670.8877642171942</v>
      </c>
      <c r="AN40" s="61">
        <f>$F$12*Table53[[#This Row],[Locality''s Allocation Percentage ]]</f>
        <v>2633.8384400474292</v>
      </c>
      <c r="AO40" s="61">
        <f>$F$13*Table53[[#This Row],[Locality''s Allocation Percentage ]]</f>
        <v>2716.9039445354947</v>
      </c>
      <c r="AP40" s="61">
        <f>$F$14*Table53[[#This Row],[Locality''s Allocation Percentage ]]</f>
        <v>2716.9039464354191</v>
      </c>
      <c r="AQ40" s="61">
        <f>$F$15*Table53[[#This Row],[Locality''s Allocation Percentage ]]</f>
        <v>2345.541703458658</v>
      </c>
      <c r="AR40" s="61">
        <f>$F$16*Table53[[#This Row],[Locality''s Allocation Percentage ]]</f>
        <v>1958.401797215083</v>
      </c>
      <c r="AS40" s="61">
        <f>$F$17*Table53[[#This Row],[Locality''s Allocation Percentage ]]</f>
        <v>1958.401797215083</v>
      </c>
      <c r="AT40" s="61">
        <f>$F$18*Table53[[#This Row],[Locality''s Allocation Percentage ]]</f>
        <v>1958.401797215083</v>
      </c>
      <c r="AU40" s="61">
        <f>$F$19*Table53[[#This Row],[Locality''s Allocation Percentage ]]</f>
        <v>1958.401797215083</v>
      </c>
      <c r="AV40" s="61">
        <f>$F$20*Table53[[#This Row],[Locality''s Allocation Percentage ]]</f>
        <v>1958.401797215083</v>
      </c>
      <c r="AW40" s="61">
        <f>$F$21*Table53[[#This Row],[Locality''s Allocation Percentage ]]</f>
        <v>1958.401797215083</v>
      </c>
      <c r="AX40" s="61">
        <f>$F$22*Table53[[#This Row],[Locality''s Allocation Percentage ]]</f>
        <v>1958.401797215083</v>
      </c>
      <c r="AY40" s="61"/>
      <c r="AZ40" s="61">
        <f t="shared" si="2"/>
        <v>0</v>
      </c>
      <c r="BA40" s="61">
        <f t="shared" si="2"/>
        <v>2352.0079988191387</v>
      </c>
      <c r="BB40" s="61">
        <f t="shared" si="8"/>
        <v>589.8937435963627</v>
      </c>
      <c r="BC40" s="61">
        <f t="shared" si="9"/>
        <v>495.22223143744901</v>
      </c>
      <c r="BD40" s="61">
        <f t="shared" si="10"/>
        <v>495.22223143269923</v>
      </c>
      <c r="BE40" s="61">
        <f t="shared" si="11"/>
        <v>571.24083329177051</v>
      </c>
      <c r="BF40" s="61">
        <f t="shared" si="12"/>
        <v>417.72194105429855</v>
      </c>
      <c r="BG40" s="61">
        <f t="shared" si="13"/>
        <v>658.45961001185731</v>
      </c>
      <c r="BH40" s="61">
        <f t="shared" si="14"/>
        <v>679.22598613387368</v>
      </c>
      <c r="BI40" s="61">
        <f t="shared" si="15"/>
        <v>679.22598660885478</v>
      </c>
      <c r="BJ40" s="61">
        <f t="shared" si="16"/>
        <v>586.38542586466451</v>
      </c>
      <c r="BK40" s="61">
        <f t="shared" si="17"/>
        <v>489.60044930377074</v>
      </c>
      <c r="BL40" s="61">
        <f t="shared" si="18"/>
        <v>489.60044930377074</v>
      </c>
      <c r="BM40" s="61">
        <f t="shared" si="19"/>
        <v>489.60044930377074</v>
      </c>
      <c r="BN40" s="61">
        <f t="shared" si="20"/>
        <v>489.60044930377074</v>
      </c>
      <c r="BO40" s="61">
        <f t="shared" si="21"/>
        <v>489.60044930377074</v>
      </c>
      <c r="BP40" s="61">
        <f t="shared" si="22"/>
        <v>489.60044930377074</v>
      </c>
      <c r="BQ40" s="61">
        <f t="shared" si="7"/>
        <v>489.60044930377074</v>
      </c>
      <c r="BR40" s="61"/>
      <c r="BS40" s="61">
        <f>($C$6+$D$6+$E$6)*Table53[[#This Row],[Locality''s Allocation Percentage ]]</f>
        <v>25999.633584164523</v>
      </c>
      <c r="BT40" s="61">
        <f>$F$6*Table53[[#This Row],[Locality''s Allocation Percentage ]]</f>
        <v>9408.0319952765549</v>
      </c>
      <c r="BU40" s="61">
        <f t="shared" si="3"/>
        <v>2352.0079988191387</v>
      </c>
      <c r="BV40" s="76">
        <f>($C$7+$D$7+$E$7)*Table53[[#This Row],[Locality''s Allocation Percentage ]]</f>
        <v>6746.1012754196827</v>
      </c>
      <c r="BW40" s="76">
        <f>$F$7*Table53[[#This Row],[Locality''s Allocation Percentage ]]</f>
        <v>2359.5749743854508</v>
      </c>
      <c r="BX40" s="76">
        <f t="shared" si="4"/>
        <v>589.8937435963627</v>
      </c>
    </row>
    <row r="41" spans="2:76" s="19" customFormat="1" ht="18" customHeight="1" x14ac:dyDescent="0.3">
      <c r="B41" s="48" t="s">
        <v>188</v>
      </c>
      <c r="C41" s="32">
        <f>SUM('[1]Dist - VA Totals'!I19,'[1]Dist - VA Totals'!I20,'[1]Dist - VA Totals'!I23)</f>
        <v>27959684.856304102</v>
      </c>
      <c r="D41" s="49">
        <f>SUM('[1]Jan - VA Totals'!I21,'[1]Jan - VA Totals'!I22,'[1]Jan - VA Totals'!I25)</f>
        <v>3649221.2542633326</v>
      </c>
      <c r="E41" s="50">
        <v>0</v>
      </c>
      <c r="F41" s="51">
        <f t="shared" si="25"/>
        <v>31608906.110567436</v>
      </c>
      <c r="G41" s="35"/>
      <c r="J41" s="86" t="s">
        <v>222</v>
      </c>
      <c r="K41" s="37">
        <v>8.6720867208672101E-2</v>
      </c>
      <c r="M41" s="22" t="s">
        <v>11</v>
      </c>
      <c r="N41" s="61">
        <f>($C$5+$D$5+$E$5)*Table53[[#This Row],[Locality''s Allocation Percentage ]]</f>
        <v>352633.85882315144</v>
      </c>
      <c r="O41" s="61">
        <f>($C$6+$D$6+$E$6)*Table53[[#This Row],[Locality''s Allocation Percentage ]]</f>
        <v>2232364.578632426</v>
      </c>
      <c r="P41" s="61">
        <f>($C$7+$D$7+$E$7)*Table53[[#This Row],[Locality''s Allocation Percentage ]]</f>
        <v>579229.60653900553</v>
      </c>
      <c r="Q41" s="61">
        <f>($C$8+$D$8+$E$8)*Table53[[#This Row],[Locality''s Allocation Percentage ]]</f>
        <v>463859.6425950203</v>
      </c>
      <c r="R41" s="61">
        <f>($C$9+$D$9+$E$9)*Table53[[#This Row],[Locality''s Allocation Percentage ]]</f>
        <v>463859.64259057131</v>
      </c>
      <c r="S41" s="61">
        <f>($C$10+$D$10+$E$10)*Table53[[#This Row],[Locality''s Allocation Percentage ]]</f>
        <v>535063.96107718162</v>
      </c>
      <c r="T41" s="61">
        <f>($C$11+$D$11+$E$11)*Table53[[#This Row],[Locality''s Allocation Percentage ]]</f>
        <v>391267.47141201247</v>
      </c>
      <c r="U41" s="61">
        <f>($C$12+$D$12+$E$12)*Table53[[#This Row],[Locality''s Allocation Percentage ]]</f>
        <v>616759.14362082817</v>
      </c>
      <c r="V41" s="61">
        <f>($C$13+$D$13+$E$13)*Table53[[#This Row],[Locality''s Allocation Percentage ]]</f>
        <v>636210.37822714238</v>
      </c>
      <c r="W41" s="61">
        <f>($C$14+$D$14+$E$14)*Table53[[#This Row],[Locality''s Allocation Percentage ]]</f>
        <v>636210.37867204286</v>
      </c>
      <c r="X41" s="61">
        <f>($C$15+$D$15+$E$15)*Table53[[#This Row],[Locality''s Allocation Percentage ]]</f>
        <v>549249.4415587805</v>
      </c>
      <c r="Y41" s="61">
        <f>($C$16+$D$16+$E$16)*Table53[[#This Row],[Locality''s Allocation Percentage ]]</f>
        <v>458593.88979610859</v>
      </c>
      <c r="Z41" s="61">
        <f>($C$17+$D$17+$E$17)*Table53[[#This Row],[Locality''s Allocation Percentage ]]</f>
        <v>458593.88979610859</v>
      </c>
      <c r="AA41" s="61">
        <f>($C$18+$D$18+$E$18)*Table53[[#This Row],[Locality''s Allocation Percentage ]]</f>
        <v>458593.88979610859</v>
      </c>
      <c r="AB41" s="61">
        <f>($C$19+$D$19+$E$19)*Table53[[#This Row],[Locality''s Allocation Percentage ]]</f>
        <v>458593.88979610859</v>
      </c>
      <c r="AC41" s="61">
        <f>($C$20+$D$20+$E$20)*Table53[[#This Row],[Locality''s Allocation Percentage ]]</f>
        <v>458593.88979610859</v>
      </c>
      <c r="AD41" s="61">
        <f>($C$21+$D$21+$E$21)*Table53[[#This Row],[Locality''s Allocation Percentage ]]</f>
        <v>458593.88979610859</v>
      </c>
      <c r="AE41" s="61">
        <f>($C$22+$D$22+$E$22)*Table53[[#This Row],[Locality''s Allocation Percentage ]]</f>
        <v>458593.88979610859</v>
      </c>
      <c r="AF41" s="61"/>
      <c r="AG41" s="61"/>
      <c r="AH41" s="61">
        <f>$F$6*Table53[[#This Row],[Locality''s Allocation Percentage ]]</f>
        <v>807786.66795087501</v>
      </c>
      <c r="AI41" s="61">
        <f>$F$7*Table53[[#This Row],[Locality''s Allocation Percentage ]]</f>
        <v>202596.37799871937</v>
      </c>
      <c r="AJ41" s="61">
        <f>$F$8*Table53[[#This Row],[Locality''s Allocation Percentage ]]</f>
        <v>170081.86895150744</v>
      </c>
      <c r="AK41" s="61">
        <f>$F$9*Table53[[#This Row],[Locality''s Allocation Percentage ]]</f>
        <v>170081.86894987614</v>
      </c>
      <c r="AL41" s="61">
        <f>$F$10*Table53[[#This Row],[Locality''s Allocation Percentage ]]</f>
        <v>196190.11906163325</v>
      </c>
      <c r="AM41" s="61">
        <f>$F$11*Table53[[#This Row],[Locality''s Allocation Percentage ]]</f>
        <v>143464.73951773788</v>
      </c>
      <c r="AN41" s="61">
        <f>$F$12*Table53[[#This Row],[Locality''s Allocation Percentage ]]</f>
        <v>226145.01932763698</v>
      </c>
      <c r="AO41" s="61">
        <f>$F$13*Table53[[#This Row],[Locality''s Allocation Percentage ]]</f>
        <v>233277.13868328554</v>
      </c>
      <c r="AP41" s="61">
        <f>$F$14*Table53[[#This Row],[Locality''s Allocation Percentage ]]</f>
        <v>233277.13884641568</v>
      </c>
      <c r="AQ41" s="61">
        <f>$F$15*Table53[[#This Row],[Locality''s Allocation Percentage ]]</f>
        <v>201391.46190488621</v>
      </c>
      <c r="AR41" s="61">
        <f>$F$16*Table53[[#This Row],[Locality''s Allocation Percentage ]]</f>
        <v>168151.09292523979</v>
      </c>
      <c r="AS41" s="61">
        <f>$F$17*Table53[[#This Row],[Locality''s Allocation Percentage ]]</f>
        <v>168151.09292523979</v>
      </c>
      <c r="AT41" s="61">
        <f>$F$18*Table53[[#This Row],[Locality''s Allocation Percentage ]]</f>
        <v>168151.09292523979</v>
      </c>
      <c r="AU41" s="61">
        <f>$F$19*Table53[[#This Row],[Locality''s Allocation Percentage ]]</f>
        <v>168151.09292523979</v>
      </c>
      <c r="AV41" s="61">
        <f>$F$20*Table53[[#This Row],[Locality''s Allocation Percentage ]]</f>
        <v>168151.09292523979</v>
      </c>
      <c r="AW41" s="61">
        <f>$F$21*Table53[[#This Row],[Locality''s Allocation Percentage ]]</f>
        <v>168151.09292523979</v>
      </c>
      <c r="AX41" s="61">
        <f>$F$22*Table53[[#This Row],[Locality''s Allocation Percentage ]]</f>
        <v>168151.09292523979</v>
      </c>
      <c r="AY41" s="61"/>
      <c r="AZ41" s="61">
        <f t="shared" si="2"/>
        <v>0</v>
      </c>
      <c r="BA41" s="61">
        <f t="shared" si="2"/>
        <v>201946.66698771875</v>
      </c>
      <c r="BB41" s="61">
        <f t="shared" si="8"/>
        <v>50649.094499679843</v>
      </c>
      <c r="BC41" s="61">
        <f t="shared" si="9"/>
        <v>42520.467237876859</v>
      </c>
      <c r="BD41" s="61">
        <f t="shared" si="10"/>
        <v>42520.467237469034</v>
      </c>
      <c r="BE41" s="61">
        <f t="shared" si="11"/>
        <v>49047.529765408312</v>
      </c>
      <c r="BF41" s="61">
        <f t="shared" si="12"/>
        <v>35866.18487943447</v>
      </c>
      <c r="BG41" s="61">
        <f t="shared" si="13"/>
        <v>56536.254831909246</v>
      </c>
      <c r="BH41" s="61">
        <f t="shared" si="14"/>
        <v>58319.284670821384</v>
      </c>
      <c r="BI41" s="61">
        <f t="shared" si="15"/>
        <v>58319.284711603919</v>
      </c>
      <c r="BJ41" s="61">
        <f t="shared" si="16"/>
        <v>50347.865476221552</v>
      </c>
      <c r="BK41" s="61">
        <f t="shared" si="17"/>
        <v>42037.773231309948</v>
      </c>
      <c r="BL41" s="61">
        <f t="shared" si="18"/>
        <v>42037.773231309948</v>
      </c>
      <c r="BM41" s="61">
        <f t="shared" si="19"/>
        <v>42037.773231309948</v>
      </c>
      <c r="BN41" s="61">
        <f t="shared" si="20"/>
        <v>42037.773231309948</v>
      </c>
      <c r="BO41" s="61">
        <f t="shared" si="21"/>
        <v>42037.773231309948</v>
      </c>
      <c r="BP41" s="61">
        <f t="shared" si="22"/>
        <v>42037.773231309948</v>
      </c>
      <c r="BQ41" s="61">
        <f t="shared" si="7"/>
        <v>42037.773231309948</v>
      </c>
      <c r="BR41" s="61"/>
      <c r="BS41" s="61">
        <f>($C$6+$D$6+$E$6)*Table53[[#This Row],[Locality''s Allocation Percentage ]]</f>
        <v>2232364.578632426</v>
      </c>
      <c r="BT41" s="61">
        <f>$F$6*Table53[[#This Row],[Locality''s Allocation Percentage ]]</f>
        <v>807786.66795087501</v>
      </c>
      <c r="BU41" s="61">
        <f t="shared" si="3"/>
        <v>201946.66698771875</v>
      </c>
      <c r="BV41" s="76">
        <f>($C$7+$D$7+$E$7)*Table53[[#This Row],[Locality''s Allocation Percentage ]]</f>
        <v>579229.60653900553</v>
      </c>
      <c r="BW41" s="76">
        <f>$F$7*Table53[[#This Row],[Locality''s Allocation Percentage ]]</f>
        <v>202596.37799871937</v>
      </c>
      <c r="BX41" s="76">
        <f t="shared" si="4"/>
        <v>50649.094499679843</v>
      </c>
    </row>
    <row r="42" spans="2:76" s="19" customFormat="1" ht="18" customHeight="1" x14ac:dyDescent="0.3">
      <c r="B42" s="48" t="s">
        <v>190</v>
      </c>
      <c r="C42" s="32">
        <f>SUM('[1]Dist - VA Totals'!J19,'[1]Dist - VA Totals'!J20,'[1]Dist - VA Totals'!J23)</f>
        <v>27959684.856304102</v>
      </c>
      <c r="D42" s="49">
        <f>SUM('[1]Jan - VA Totals'!J21,'[1]Jan - VA Totals'!J22,'[1]Jan - VA Totals'!J25)</f>
        <v>4646097.0278369375</v>
      </c>
      <c r="E42" s="50">
        <v>0</v>
      </c>
      <c r="F42" s="51">
        <f t="shared" si="25"/>
        <v>32605781.884141039</v>
      </c>
      <c r="G42" s="35"/>
      <c r="H42" s="35">
        <f>H31*0.3</f>
        <v>7378338.3780000005</v>
      </c>
      <c r="J42" s="86" t="s">
        <v>65</v>
      </c>
      <c r="K42" s="37">
        <v>2.6900269002689998E-3</v>
      </c>
      <c r="M42" s="22" t="s">
        <v>65</v>
      </c>
      <c r="N42" s="61">
        <f>($C$5+$D$5+$E$5)*Table53[[#This Row],[Locality''s Allocation Percentage ]]</f>
        <v>10938.481091262409</v>
      </c>
      <c r="O42" s="61">
        <f>($C$6+$D$6+$E$6)*Table53[[#This Row],[Locality''s Allocation Percentage ]]</f>
        <v>69246.548852873821</v>
      </c>
      <c r="P42" s="61">
        <f>($C$7+$D$7+$E$7)*Table53[[#This Row],[Locality''s Allocation Percentage ]]</f>
        <v>17967.339040474202</v>
      </c>
      <c r="Q42" s="61">
        <f>($C$8+$D$8+$E$8)*Table53[[#This Row],[Locality''s Allocation Percentage ]]</f>
        <v>14388.635131233892</v>
      </c>
      <c r="R42" s="61">
        <f>($C$9+$D$9+$E$9)*Table53[[#This Row],[Locality''s Allocation Percentage ]]</f>
        <v>14388.635131095887</v>
      </c>
      <c r="S42" s="61">
        <f>($C$10+$D$10+$E$10)*Table53[[#This Row],[Locality''s Allocation Percentage ]]</f>
        <v>16597.348423634881</v>
      </c>
      <c r="T42" s="61">
        <f>($C$11+$D$11+$E$11)*Table53[[#This Row],[Locality''s Allocation Percentage ]]</f>
        <v>12136.87151866135</v>
      </c>
      <c r="U42" s="61">
        <f>($C$12+$D$12+$E$12)*Table53[[#This Row],[Locality''s Allocation Percentage ]]</f>
        <v>19131.481738238304</v>
      </c>
      <c r="V42" s="61">
        <f>($C$13+$D$13+$E$13)*Table53[[#This Row],[Locality''s Allocation Percentage ]]</f>
        <v>19734.846833844684</v>
      </c>
      <c r="W42" s="61">
        <f>($C$14+$D$14+$E$14)*Table53[[#This Row],[Locality''s Allocation Percentage ]]</f>
        <v>19734.846847645218</v>
      </c>
      <c r="X42" s="61">
        <f>($C$15+$D$15+$E$15)*Table53[[#This Row],[Locality''s Allocation Percentage ]]</f>
        <v>17037.373129533185</v>
      </c>
      <c r="Y42" s="61">
        <f>($C$16+$D$16+$E$16)*Table53[[#This Row],[Locality''s Allocation Percentage ]]</f>
        <v>14225.294782651414</v>
      </c>
      <c r="Z42" s="61">
        <f>($C$17+$D$17+$E$17)*Table53[[#This Row],[Locality''s Allocation Percentage ]]</f>
        <v>14225.294782651414</v>
      </c>
      <c r="AA42" s="61">
        <f>($C$18+$D$18+$E$18)*Table53[[#This Row],[Locality''s Allocation Percentage ]]</f>
        <v>14225.294782651414</v>
      </c>
      <c r="AB42" s="61">
        <f>($C$19+$D$19+$E$19)*Table53[[#This Row],[Locality''s Allocation Percentage ]]</f>
        <v>14225.294782651414</v>
      </c>
      <c r="AC42" s="61">
        <f>($C$20+$D$20+$E$20)*Table53[[#This Row],[Locality''s Allocation Percentage ]]</f>
        <v>14225.294782651414</v>
      </c>
      <c r="AD42" s="61">
        <f>($C$21+$D$21+$E$21)*Table53[[#This Row],[Locality''s Allocation Percentage ]]</f>
        <v>14225.294782651414</v>
      </c>
      <c r="AE42" s="61">
        <f>($C$22+$D$22+$E$22)*Table53[[#This Row],[Locality''s Allocation Percentage ]]</f>
        <v>14225.294782651414</v>
      </c>
      <c r="AF42" s="61"/>
      <c r="AG42" s="61"/>
      <c r="AH42" s="61">
        <f>$F$6*Table53[[#This Row],[Locality''s Allocation Percentage ]]</f>
        <v>25057.035710192013</v>
      </c>
      <c r="AI42" s="61">
        <f>$F$7*Table53[[#This Row],[Locality''s Allocation Percentage ]]</f>
        <v>6284.4125555414485</v>
      </c>
      <c r="AJ42" s="61">
        <f>$F$8*Table53[[#This Row],[Locality''s Allocation Percentage ]]</f>
        <v>5275.8328814524266</v>
      </c>
      <c r="AK42" s="61">
        <f>$F$9*Table53[[#This Row],[Locality''s Allocation Percentage ]]</f>
        <v>5275.832881401825</v>
      </c>
      <c r="AL42" s="61">
        <f>$F$10*Table53[[#This Row],[Locality''s Allocation Percentage ]]</f>
        <v>6085.6944219994557</v>
      </c>
      <c r="AM42" s="61">
        <f>$F$11*Table53[[#This Row],[Locality''s Allocation Percentage ]]</f>
        <v>4450.1862235091612</v>
      </c>
      <c r="AN42" s="61">
        <f>$F$12*Table53[[#This Row],[Locality''s Allocation Percentage ]]</f>
        <v>7014.8766373540448</v>
      </c>
      <c r="AO42" s="61">
        <f>$F$13*Table53[[#This Row],[Locality''s Allocation Percentage ]]</f>
        <v>7236.1105057430505</v>
      </c>
      <c r="AP42" s="61">
        <f>$F$14*Table53[[#This Row],[Locality''s Allocation Percentage ]]</f>
        <v>7236.1105108032452</v>
      </c>
      <c r="AQ42" s="61">
        <f>$F$15*Table53[[#This Row],[Locality''s Allocation Percentage ]]</f>
        <v>6247.0368141621684</v>
      </c>
      <c r="AR42" s="61">
        <f>$F$16*Table53[[#This Row],[Locality''s Allocation Percentage ]]</f>
        <v>5215.9414203055176</v>
      </c>
      <c r="AS42" s="61">
        <f>$F$17*Table53[[#This Row],[Locality''s Allocation Percentage ]]</f>
        <v>5215.9414203055176</v>
      </c>
      <c r="AT42" s="61">
        <f>$F$18*Table53[[#This Row],[Locality''s Allocation Percentage ]]</f>
        <v>5215.9414203055176</v>
      </c>
      <c r="AU42" s="61">
        <f>$F$19*Table53[[#This Row],[Locality''s Allocation Percentage ]]</f>
        <v>5215.9414203055176</v>
      </c>
      <c r="AV42" s="61">
        <f>$F$20*Table53[[#This Row],[Locality''s Allocation Percentage ]]</f>
        <v>5215.9414203055176</v>
      </c>
      <c r="AW42" s="61">
        <f>$F$21*Table53[[#This Row],[Locality''s Allocation Percentage ]]</f>
        <v>5215.9414203055176</v>
      </c>
      <c r="AX42" s="61">
        <f>$F$22*Table53[[#This Row],[Locality''s Allocation Percentage ]]</f>
        <v>5215.9414203055176</v>
      </c>
      <c r="AY42" s="61"/>
      <c r="AZ42" s="61">
        <f t="shared" si="2"/>
        <v>0</v>
      </c>
      <c r="BA42" s="61">
        <f t="shared" si="2"/>
        <v>6264.2589275480032</v>
      </c>
      <c r="BB42" s="61">
        <f t="shared" si="8"/>
        <v>1571.1031388853621</v>
      </c>
      <c r="BC42" s="61">
        <f t="shared" si="9"/>
        <v>1318.9582203631066</v>
      </c>
      <c r="BD42" s="61">
        <f t="shared" si="10"/>
        <v>1318.9582203504563</v>
      </c>
      <c r="BE42" s="61">
        <f t="shared" si="11"/>
        <v>1521.4236054998639</v>
      </c>
      <c r="BF42" s="61">
        <f t="shared" si="12"/>
        <v>1112.5465558772903</v>
      </c>
      <c r="BG42" s="61">
        <f t="shared" si="13"/>
        <v>1753.7191593385112</v>
      </c>
      <c r="BH42" s="61">
        <f t="shared" si="14"/>
        <v>1809.0276264357626</v>
      </c>
      <c r="BI42" s="61">
        <f t="shared" si="15"/>
        <v>1809.0276277008113</v>
      </c>
      <c r="BJ42" s="61">
        <f t="shared" si="16"/>
        <v>1561.7592035405421</v>
      </c>
      <c r="BK42" s="61">
        <f t="shared" si="17"/>
        <v>1303.9853550763794</v>
      </c>
      <c r="BL42" s="61">
        <f t="shared" si="18"/>
        <v>1303.9853550763794</v>
      </c>
      <c r="BM42" s="61">
        <f t="shared" si="19"/>
        <v>1303.9853550763794</v>
      </c>
      <c r="BN42" s="61">
        <f t="shared" si="20"/>
        <v>1303.9853550763794</v>
      </c>
      <c r="BO42" s="61">
        <f t="shared" si="21"/>
        <v>1303.9853550763794</v>
      </c>
      <c r="BP42" s="61">
        <f t="shared" si="22"/>
        <v>1303.9853550763794</v>
      </c>
      <c r="BQ42" s="61">
        <f t="shared" si="7"/>
        <v>1303.9853550763794</v>
      </c>
      <c r="BR42" s="61"/>
      <c r="BS42" s="61">
        <f>($C$6+$D$6+$E$6)*Table53[[#This Row],[Locality''s Allocation Percentage ]]</f>
        <v>69246.548852873821</v>
      </c>
      <c r="BT42" s="61">
        <f>$F$6*Table53[[#This Row],[Locality''s Allocation Percentage ]]</f>
        <v>25057.035710192013</v>
      </c>
      <c r="BU42" s="61">
        <f t="shared" si="3"/>
        <v>6264.2589275480032</v>
      </c>
      <c r="BV42" s="76">
        <f>($C$7+$D$7+$E$7)*Table53[[#This Row],[Locality''s Allocation Percentage ]]</f>
        <v>17967.339040474202</v>
      </c>
      <c r="BW42" s="76">
        <f>$F$7*Table53[[#This Row],[Locality''s Allocation Percentage ]]</f>
        <v>6284.4125555414485</v>
      </c>
      <c r="BX42" s="76">
        <f t="shared" si="4"/>
        <v>1571.1031388853621</v>
      </c>
    </row>
    <row r="43" spans="2:76" s="19" customFormat="1" ht="18" customHeight="1" x14ac:dyDescent="0.3">
      <c r="B43" s="48" t="s">
        <v>192</v>
      </c>
      <c r="C43" s="32">
        <f>SUM('[1]Dist - VA Totals'!K19,'[1]Dist - VA Totals'!K20,'[1]Dist - VA Totals'!K23)</f>
        <v>27959684.856304102</v>
      </c>
      <c r="D43" s="32">
        <f>SUM('[1]Jan - VA Totals'!K21,'[1]Jan - VA Totals'!K22,'[1]Jan - VA Totals'!K25)</f>
        <v>4646097.050638088</v>
      </c>
      <c r="E43" s="52">
        <v>0</v>
      </c>
      <c r="F43" s="51">
        <f t="shared" si="25"/>
        <v>32605781.906942189</v>
      </c>
      <c r="G43" s="35"/>
      <c r="J43" s="36" t="s">
        <v>66</v>
      </c>
      <c r="K43" s="37">
        <v>1.0200102001020001E-3</v>
      </c>
      <c r="M43" s="22" t="s">
        <v>66</v>
      </c>
      <c r="N43" s="61">
        <f>($C$5+$D$5+$E$5)*Table53[[#This Row],[Locality''s Allocation Percentage ]]</f>
        <v>4147.6768450139998</v>
      </c>
      <c r="O43" s="61">
        <f>($C$6+$D$6+$E$6)*Table53[[#This Row],[Locality''s Allocation Percentage ]]</f>
        <v>26257.055698859225</v>
      </c>
      <c r="P43" s="61">
        <f>($C$7+$D$7+$E$7)*Table53[[#This Row],[Locality''s Allocation Percentage ]]</f>
        <v>6812.8943573545321</v>
      </c>
      <c r="Q43" s="61">
        <f>($C$8+$D$8+$E$8)*Table53[[#This Row],[Locality''s Allocation Percentage ]]</f>
        <v>5455.9136928842281</v>
      </c>
      <c r="R43" s="61">
        <f>($C$9+$D$9+$E$9)*Table53[[#This Row],[Locality''s Allocation Percentage ]]</f>
        <v>5455.9136928318985</v>
      </c>
      <c r="S43" s="61">
        <f>($C$10+$D$10+$E$10)*Table53[[#This Row],[Locality''s Allocation Percentage ]]</f>
        <v>6293.4183613782825</v>
      </c>
      <c r="T43" s="61">
        <f>($C$11+$D$11+$E$11)*Table53[[#This Row],[Locality''s Allocation Percentage ]]</f>
        <v>4602.085111165271</v>
      </c>
      <c r="U43" s="61">
        <f>($C$12+$D$12+$E$12)*Table53[[#This Row],[Locality''s Allocation Percentage ]]</f>
        <v>7254.3164955401762</v>
      </c>
      <c r="V43" s="61">
        <f>($C$13+$D$13+$E$13)*Table53[[#This Row],[Locality''s Allocation Percentage ]]</f>
        <v>7483.1017734280967</v>
      </c>
      <c r="W43" s="61">
        <f>($C$14+$D$14+$E$14)*Table53[[#This Row],[Locality''s Allocation Percentage ]]</f>
        <v>7483.1017786610128</v>
      </c>
      <c r="X43" s="61">
        <f>($C$15+$D$15+$E$15)*Table53[[#This Row],[Locality''s Allocation Percentage ]]</f>
        <v>6460.2678781129562</v>
      </c>
      <c r="Y43" s="61">
        <f>($C$16+$D$16+$E$16)*Table53[[#This Row],[Locality''s Allocation Percentage ]]</f>
        <v>5393.9779473250719</v>
      </c>
      <c r="Z43" s="61">
        <f>($C$17+$D$17+$E$17)*Table53[[#This Row],[Locality''s Allocation Percentage ]]</f>
        <v>5393.9779473250719</v>
      </c>
      <c r="AA43" s="61">
        <f>($C$18+$D$18+$E$18)*Table53[[#This Row],[Locality''s Allocation Percentage ]]</f>
        <v>5393.9779473250719</v>
      </c>
      <c r="AB43" s="61">
        <f>($C$19+$D$19+$E$19)*Table53[[#This Row],[Locality''s Allocation Percentage ]]</f>
        <v>5393.9779473250719</v>
      </c>
      <c r="AC43" s="61">
        <f>($C$20+$D$20+$E$20)*Table53[[#This Row],[Locality''s Allocation Percentage ]]</f>
        <v>5393.9779473250719</v>
      </c>
      <c r="AD43" s="61">
        <f>($C$21+$D$21+$E$21)*Table53[[#This Row],[Locality''s Allocation Percentage ]]</f>
        <v>5393.9779473250719</v>
      </c>
      <c r="AE43" s="61">
        <f>($C$22+$D$22+$E$22)*Table53[[#This Row],[Locality''s Allocation Percentage ]]</f>
        <v>5393.9779473250719</v>
      </c>
      <c r="AF43" s="61"/>
      <c r="AG43" s="61"/>
      <c r="AH43" s="61">
        <f>$F$6*Table53[[#This Row],[Locality''s Allocation Percentage ]]</f>
        <v>9501.1808269129579</v>
      </c>
      <c r="AI43" s="61">
        <f>$F$7*Table53[[#This Row],[Locality''s Allocation Percentage ]]</f>
        <v>2382.9371028447131</v>
      </c>
      <c r="AJ43" s="61">
        <f>$F$8*Table53[[#This Row],[Locality''s Allocation Percentage ]]</f>
        <v>2000.5016873908835</v>
      </c>
      <c r="AK43" s="61">
        <f>$F$9*Table53[[#This Row],[Locality''s Allocation Percentage ]]</f>
        <v>2000.5016873716961</v>
      </c>
      <c r="AL43" s="61">
        <f>$F$10*Table53[[#This Row],[Locality''s Allocation Percentage ]]</f>
        <v>2307.58673250537</v>
      </c>
      <c r="AM43" s="61">
        <f>$F$11*Table53[[#This Row],[Locality''s Allocation Percentage ]]</f>
        <v>1687.4312074272657</v>
      </c>
      <c r="AN43" s="61">
        <f>$F$12*Table53[[#This Row],[Locality''s Allocation Percentage ]]</f>
        <v>2659.9160483647311</v>
      </c>
      <c r="AO43" s="61">
        <f>$F$13*Table53[[#This Row],[Locality''s Allocation Percentage ]]</f>
        <v>2743.8039835903019</v>
      </c>
      <c r="AP43" s="61">
        <f>$F$14*Table53[[#This Row],[Locality''s Allocation Percentage ]]</f>
        <v>2743.8039855090378</v>
      </c>
      <c r="AQ43" s="61">
        <f>$F$15*Table53[[#This Row],[Locality''s Allocation Percentage ]]</f>
        <v>2368.7648886414172</v>
      </c>
      <c r="AR43" s="61">
        <f>$F$16*Table53[[#This Row],[Locality''s Allocation Percentage ]]</f>
        <v>1977.791914019193</v>
      </c>
      <c r="AS43" s="61">
        <f>$F$17*Table53[[#This Row],[Locality''s Allocation Percentage ]]</f>
        <v>1977.791914019193</v>
      </c>
      <c r="AT43" s="61">
        <f>$F$18*Table53[[#This Row],[Locality''s Allocation Percentage ]]</f>
        <v>1977.791914019193</v>
      </c>
      <c r="AU43" s="61">
        <f>$F$19*Table53[[#This Row],[Locality''s Allocation Percentage ]]</f>
        <v>1977.791914019193</v>
      </c>
      <c r="AV43" s="61">
        <f>$F$20*Table53[[#This Row],[Locality''s Allocation Percentage ]]</f>
        <v>1977.791914019193</v>
      </c>
      <c r="AW43" s="61">
        <f>$F$21*Table53[[#This Row],[Locality''s Allocation Percentage ]]</f>
        <v>1977.791914019193</v>
      </c>
      <c r="AX43" s="61">
        <f>$F$22*Table53[[#This Row],[Locality''s Allocation Percentage ]]</f>
        <v>1977.791914019193</v>
      </c>
      <c r="AY43" s="61"/>
      <c r="AZ43" s="61">
        <f t="shared" si="2"/>
        <v>0</v>
      </c>
      <c r="BA43" s="61">
        <f t="shared" si="2"/>
        <v>2375.2952067282395</v>
      </c>
      <c r="BB43" s="61">
        <f t="shared" si="8"/>
        <v>595.73427571117827</v>
      </c>
      <c r="BC43" s="61">
        <f t="shared" si="9"/>
        <v>500.12542184772087</v>
      </c>
      <c r="BD43" s="61">
        <f t="shared" si="10"/>
        <v>500.12542184292403</v>
      </c>
      <c r="BE43" s="61">
        <f t="shared" si="11"/>
        <v>576.89668312634251</v>
      </c>
      <c r="BF43" s="61">
        <f t="shared" si="12"/>
        <v>421.85780185681642</v>
      </c>
      <c r="BG43" s="61">
        <f t="shared" si="13"/>
        <v>664.97901209118277</v>
      </c>
      <c r="BH43" s="61">
        <f t="shared" si="14"/>
        <v>685.95099589757547</v>
      </c>
      <c r="BI43" s="61">
        <f t="shared" si="15"/>
        <v>685.95099637725946</v>
      </c>
      <c r="BJ43" s="61">
        <f t="shared" si="16"/>
        <v>592.1912221603543</v>
      </c>
      <c r="BK43" s="61">
        <f t="shared" si="17"/>
        <v>494.44797850479824</v>
      </c>
      <c r="BL43" s="61">
        <f t="shared" si="18"/>
        <v>494.44797850479824</v>
      </c>
      <c r="BM43" s="61">
        <f t="shared" si="19"/>
        <v>494.44797850479824</v>
      </c>
      <c r="BN43" s="61">
        <f t="shared" si="20"/>
        <v>494.44797850479824</v>
      </c>
      <c r="BO43" s="61">
        <f t="shared" si="21"/>
        <v>494.44797850479824</v>
      </c>
      <c r="BP43" s="61">
        <f t="shared" si="22"/>
        <v>494.44797850479824</v>
      </c>
      <c r="BQ43" s="61">
        <f t="shared" si="7"/>
        <v>494.44797850479824</v>
      </c>
      <c r="BR43" s="61"/>
      <c r="BS43" s="61">
        <f>($C$6+$D$6+$E$6)*Table53[[#This Row],[Locality''s Allocation Percentage ]]</f>
        <v>26257.055698859225</v>
      </c>
      <c r="BT43" s="61">
        <f>$F$6*Table53[[#This Row],[Locality''s Allocation Percentage ]]</f>
        <v>9501.1808269129579</v>
      </c>
      <c r="BU43" s="61">
        <f t="shared" si="3"/>
        <v>2375.2952067282395</v>
      </c>
      <c r="BV43" s="76">
        <f>($C$7+$D$7+$E$7)*Table53[[#This Row],[Locality''s Allocation Percentage ]]</f>
        <v>6812.8943573545321</v>
      </c>
      <c r="BW43" s="76">
        <f>$F$7*Table53[[#This Row],[Locality''s Allocation Percentage ]]</f>
        <v>2382.9371028447131</v>
      </c>
      <c r="BX43" s="76">
        <f t="shared" si="4"/>
        <v>595.73427571117827</v>
      </c>
    </row>
    <row r="44" spans="2:76" s="19" customFormat="1" ht="18" customHeight="1" x14ac:dyDescent="0.3">
      <c r="B44" s="48" t="s">
        <v>194</v>
      </c>
      <c r="C44" s="32">
        <f>SUM('[1]Dist - VA Totals'!L19,'[1]Dist - VA Totals'!L20,'[1]Dist - VA Totals'!L23)</f>
        <v>23502936.852050558</v>
      </c>
      <c r="D44" s="32">
        <f>SUM('[1]Jan - VA Totals'!L21,'[1]Jan - VA Totals'!L22,'[1]Jan - VA Totals'!L25)</f>
        <v>4646097.0278369375</v>
      </c>
      <c r="E44" s="52">
        <v>0</v>
      </c>
      <c r="F44" s="51">
        <f t="shared" si="25"/>
        <v>28149033.879887495</v>
      </c>
      <c r="G44" s="35"/>
      <c r="H44" s="35">
        <f>E35*0.3</f>
        <v>1046572.8209999999</v>
      </c>
      <c r="J44" s="36" t="s">
        <v>223</v>
      </c>
      <c r="K44" s="37">
        <v>1.2100121001209999E-2</v>
      </c>
      <c r="M44" s="22" t="s">
        <v>45</v>
      </c>
      <c r="N44" s="61">
        <f>($C$5+$D$5+$E$5)*Table53[[#This Row],[Locality''s Allocation Percentage ]]</f>
        <v>49202.833161440576</v>
      </c>
      <c r="O44" s="61">
        <f>($C$6+$D$6+$E$6)*Table53[[#This Row],[Locality''s Allocation Percentage ]]</f>
        <v>311480.75878058485</v>
      </c>
      <c r="P44" s="61">
        <f>($C$7+$D$7+$E$7)*Table53[[#This Row],[Locality''s Allocation Percentage ]]</f>
        <v>80819.629141166486</v>
      </c>
      <c r="Q44" s="61">
        <f>($C$8+$D$8+$E$8)*Table53[[#This Row],[Locality''s Allocation Percentage ]]</f>
        <v>64722.113415587395</v>
      </c>
      <c r="R44" s="61">
        <f>($C$9+$D$9+$E$9)*Table53[[#This Row],[Locality''s Allocation Percentage ]]</f>
        <v>64722.113414966625</v>
      </c>
      <c r="S44" s="61">
        <f>($C$10+$D$10+$E$10)*Table53[[#This Row],[Locality''s Allocation Percentage ]]</f>
        <v>74657.21781635021</v>
      </c>
      <c r="T44" s="61">
        <f>($C$11+$D$11+$E$11)*Table53[[#This Row],[Locality''s Allocation Percentage ]]</f>
        <v>54593.36259323507</v>
      </c>
      <c r="U44" s="61">
        <f>($C$12+$D$12+$E$12)*Table53[[#This Row],[Locality''s Allocation Percentage ]]</f>
        <v>86056.107447094226</v>
      </c>
      <c r="V44" s="61">
        <f>($C$13+$D$13+$E$13)*Table53[[#This Row],[Locality''s Allocation Percentage ]]</f>
        <v>88770.1288808627</v>
      </c>
      <c r="W44" s="61">
        <f>($C$14+$D$14+$E$14)*Table53[[#This Row],[Locality''s Allocation Percentage ]]</f>
        <v>88770.128942939453</v>
      </c>
      <c r="X44" s="61">
        <f>($C$15+$D$15+$E$15)*Table53[[#This Row],[Locality''s Allocation Percentage ]]</f>
        <v>76636.511103104669</v>
      </c>
      <c r="Y44" s="61">
        <f>($C$16+$D$16+$E$16)*Table53[[#This Row],[Locality''s Allocation Percentage ]]</f>
        <v>63987.385453562121</v>
      </c>
      <c r="Z44" s="61">
        <f>($C$17+$D$17+$E$17)*Table53[[#This Row],[Locality''s Allocation Percentage ]]</f>
        <v>63987.385453562121</v>
      </c>
      <c r="AA44" s="61">
        <f>($C$18+$D$18+$E$18)*Table53[[#This Row],[Locality''s Allocation Percentage ]]</f>
        <v>63987.385453562121</v>
      </c>
      <c r="AB44" s="61">
        <f>($C$19+$D$19+$E$19)*Table53[[#This Row],[Locality''s Allocation Percentage ]]</f>
        <v>63987.385453562121</v>
      </c>
      <c r="AC44" s="61">
        <f>($C$20+$D$20+$E$20)*Table53[[#This Row],[Locality''s Allocation Percentage ]]</f>
        <v>63987.385453562121</v>
      </c>
      <c r="AD44" s="61">
        <f>($C$21+$D$21+$E$21)*Table53[[#This Row],[Locality''s Allocation Percentage ]]</f>
        <v>63987.385453562121</v>
      </c>
      <c r="AE44" s="61">
        <f>($C$22+$D$22+$E$22)*Table53[[#This Row],[Locality''s Allocation Percentage ]]</f>
        <v>63987.385453562121</v>
      </c>
      <c r="AF44" s="61"/>
      <c r="AG44" s="61"/>
      <c r="AH44" s="61">
        <f>$F$6*Table53[[#This Row],[Locality''s Allocation Percentage ]]</f>
        <v>112710.08628004584</v>
      </c>
      <c r="AI44" s="61">
        <f>$F$7*Table53[[#This Row],[Locality''s Allocation Percentage ]]</f>
        <v>28268.175435706889</v>
      </c>
      <c r="AJ44" s="61">
        <f>$F$8*Table53[[#This Row],[Locality''s Allocation Percentage ]]</f>
        <v>23731.441585715376</v>
      </c>
      <c r="AK44" s="61">
        <f>$F$9*Table53[[#This Row],[Locality''s Allocation Percentage ]]</f>
        <v>23731.441585487762</v>
      </c>
      <c r="AL44" s="61">
        <f>$F$10*Table53[[#This Row],[Locality''s Allocation Percentage ]]</f>
        <v>27374.313199328408</v>
      </c>
      <c r="AM44" s="61">
        <f>$F$11*Table53[[#This Row],[Locality''s Allocation Percentage ]]</f>
        <v>20017.566284186189</v>
      </c>
      <c r="AN44" s="61">
        <f>$F$12*Table53[[#This Row],[Locality''s Allocation Percentage ]]</f>
        <v>31553.906063934548</v>
      </c>
      <c r="AO44" s="61">
        <f>$F$13*Table53[[#This Row],[Locality''s Allocation Percentage ]]</f>
        <v>32549.047256316324</v>
      </c>
      <c r="AP44" s="61">
        <f>$F$14*Table53[[#This Row],[Locality''s Allocation Percentage ]]</f>
        <v>32549.047279077797</v>
      </c>
      <c r="AQ44" s="61">
        <f>$F$15*Table53[[#This Row],[Locality''s Allocation Percentage ]]</f>
        <v>28100.054071138376</v>
      </c>
      <c r="AR44" s="61">
        <f>$F$16*Table53[[#This Row],[Locality''s Allocation Percentage ]]</f>
        <v>23462.041332972774</v>
      </c>
      <c r="AS44" s="61">
        <f>$F$17*Table53[[#This Row],[Locality''s Allocation Percentage ]]</f>
        <v>23462.041332972774</v>
      </c>
      <c r="AT44" s="61">
        <f>$F$18*Table53[[#This Row],[Locality''s Allocation Percentage ]]</f>
        <v>23462.041332972774</v>
      </c>
      <c r="AU44" s="61">
        <f>$F$19*Table53[[#This Row],[Locality''s Allocation Percentage ]]</f>
        <v>23462.041332972774</v>
      </c>
      <c r="AV44" s="61">
        <f>$F$20*Table53[[#This Row],[Locality''s Allocation Percentage ]]</f>
        <v>23462.041332972774</v>
      </c>
      <c r="AW44" s="61">
        <f>$F$21*Table53[[#This Row],[Locality''s Allocation Percentage ]]</f>
        <v>23462.041332972774</v>
      </c>
      <c r="AX44" s="61">
        <f>$F$22*Table53[[#This Row],[Locality''s Allocation Percentage ]]</f>
        <v>23462.041332972774</v>
      </c>
      <c r="AY44" s="61"/>
      <c r="AZ44" s="61">
        <f t="shared" si="2"/>
        <v>0</v>
      </c>
      <c r="BA44" s="61">
        <f t="shared" si="2"/>
        <v>28177.52157001146</v>
      </c>
      <c r="BB44" s="61">
        <f t="shared" si="8"/>
        <v>7067.0438589267224</v>
      </c>
      <c r="BC44" s="61">
        <f t="shared" si="9"/>
        <v>5932.8603964288441</v>
      </c>
      <c r="BD44" s="61">
        <f t="shared" si="10"/>
        <v>5932.8603963719406</v>
      </c>
      <c r="BE44" s="61">
        <f t="shared" si="11"/>
        <v>6843.5782998321019</v>
      </c>
      <c r="BF44" s="61">
        <f t="shared" si="12"/>
        <v>5004.3915710465471</v>
      </c>
      <c r="BG44" s="61">
        <f t="shared" si="13"/>
        <v>7888.476515983637</v>
      </c>
      <c r="BH44" s="61">
        <f t="shared" si="14"/>
        <v>8137.261814079081</v>
      </c>
      <c r="BI44" s="61">
        <f t="shared" si="15"/>
        <v>8137.2618197694492</v>
      </c>
      <c r="BJ44" s="61">
        <f t="shared" si="16"/>
        <v>7025.0135177845941</v>
      </c>
      <c r="BK44" s="61">
        <f t="shared" si="17"/>
        <v>5865.5103332431936</v>
      </c>
      <c r="BL44" s="61">
        <f t="shared" si="18"/>
        <v>5865.5103332431936</v>
      </c>
      <c r="BM44" s="61">
        <f t="shared" si="19"/>
        <v>5865.5103332431936</v>
      </c>
      <c r="BN44" s="61">
        <f t="shared" si="20"/>
        <v>5865.5103332431936</v>
      </c>
      <c r="BO44" s="61">
        <f t="shared" si="21"/>
        <v>5865.5103332431936</v>
      </c>
      <c r="BP44" s="61">
        <f t="shared" si="22"/>
        <v>5865.5103332431936</v>
      </c>
      <c r="BQ44" s="61">
        <f t="shared" si="7"/>
        <v>5865.5103332431936</v>
      </c>
      <c r="BR44" s="61"/>
      <c r="BS44" s="61">
        <f>($C$6+$D$6+$E$6)*Table53[[#This Row],[Locality''s Allocation Percentage ]]</f>
        <v>311480.75878058485</v>
      </c>
      <c r="BT44" s="61">
        <f>$F$6*Table53[[#This Row],[Locality''s Allocation Percentage ]]</f>
        <v>112710.08628004584</v>
      </c>
      <c r="BU44" s="61">
        <f t="shared" si="3"/>
        <v>28177.52157001146</v>
      </c>
      <c r="BV44" s="76">
        <f>($C$7+$D$7+$E$7)*Table53[[#This Row],[Locality''s Allocation Percentage ]]</f>
        <v>80819.629141166486</v>
      </c>
      <c r="BW44" s="76">
        <f>$F$7*Table53[[#This Row],[Locality''s Allocation Percentage ]]</f>
        <v>28268.175435706889</v>
      </c>
      <c r="BX44" s="76">
        <f t="shared" si="4"/>
        <v>7067.0438589267224</v>
      </c>
    </row>
    <row r="45" spans="2:76" s="19" customFormat="1" ht="18" customHeight="1" x14ac:dyDescent="0.3">
      <c r="B45" s="48" t="s">
        <v>196</v>
      </c>
      <c r="C45" s="32">
        <f>SUM('[1]Dist - VA Totals'!M19,'[1]Dist - VA Totals'!M20,'[1]Dist - VA Totals'!M23)</f>
        <v>23502936.852050558</v>
      </c>
      <c r="D45" s="49">
        <v>0</v>
      </c>
      <c r="E45" s="50">
        <v>0</v>
      </c>
      <c r="F45" s="51">
        <f t="shared" si="25"/>
        <v>23502936.852050558</v>
      </c>
      <c r="J45" s="36" t="s">
        <v>224</v>
      </c>
      <c r="K45" s="37">
        <v>1.820018200182E-3</v>
      </c>
      <c r="M45" s="22" t="s">
        <v>89</v>
      </c>
      <c r="N45" s="61">
        <f>($C$5+$D$5+$E$5)*Table53[[#This Row],[Locality''s Allocation Percentage ]]</f>
        <v>7400.7567234563521</v>
      </c>
      <c r="O45" s="61">
        <f>($C$6+$D$6+$E$6)*Table53[[#This Row],[Locality''s Allocation Percentage ]]</f>
        <v>46850.824874435079</v>
      </c>
      <c r="P45" s="61">
        <f>($C$7+$D$7+$E$7)*Table53[[#This Row],[Locality''s Allocation Percentage ]]</f>
        <v>12156.340912142399</v>
      </c>
      <c r="Q45" s="61">
        <f>($C$8+$D$8+$E$8)*Table53[[#This Row],[Locality''s Allocation Percentage ]]</f>
        <v>9735.0616873032286</v>
      </c>
      <c r="R45" s="61">
        <f>($C$9+$D$9+$E$9)*Table53[[#This Row],[Locality''s Allocation Percentage ]]</f>
        <v>9735.0616872098562</v>
      </c>
      <c r="S45" s="61">
        <f>($C$10+$D$10+$E$10)*Table53[[#This Row],[Locality''s Allocation Percentage ]]</f>
        <v>11229.432762459288</v>
      </c>
      <c r="T45" s="61">
        <f>($C$11+$D$11+$E$11)*Table53[[#This Row],[Locality''s Allocation Percentage ]]</f>
        <v>8211.5636297262663</v>
      </c>
      <c r="U45" s="61">
        <f>($C$12+$D$12+$E$12)*Table53[[#This Row],[Locality''s Allocation Percentage ]]</f>
        <v>12943.976492042273</v>
      </c>
      <c r="V45" s="61">
        <f>($C$13+$D$13+$E$13)*Table53[[#This Row],[Locality''s Allocation Percentage ]]</f>
        <v>13352.20120356778</v>
      </c>
      <c r="W45" s="61">
        <f>($C$14+$D$14+$E$14)*Table53[[#This Row],[Locality''s Allocation Percentage ]]</f>
        <v>13352.201212904944</v>
      </c>
      <c r="X45" s="61">
        <f>($C$15+$D$15+$E$15)*Table53[[#This Row],[Locality''s Allocation Percentage ]]</f>
        <v>11527.144645260372</v>
      </c>
      <c r="Y45" s="61">
        <f>($C$16+$D$16+$E$16)*Table53[[#This Row],[Locality''s Allocation Percentage ]]</f>
        <v>9624.5488864035578</v>
      </c>
      <c r="Z45" s="61">
        <f>($C$17+$D$17+$E$17)*Table53[[#This Row],[Locality''s Allocation Percentage ]]</f>
        <v>9624.5488864035578</v>
      </c>
      <c r="AA45" s="61">
        <f>($C$18+$D$18+$E$18)*Table53[[#This Row],[Locality''s Allocation Percentage ]]</f>
        <v>9624.5488864035578</v>
      </c>
      <c r="AB45" s="61">
        <f>($C$19+$D$19+$E$19)*Table53[[#This Row],[Locality''s Allocation Percentage ]]</f>
        <v>9624.5488864035578</v>
      </c>
      <c r="AC45" s="61">
        <f>($C$20+$D$20+$E$20)*Table53[[#This Row],[Locality''s Allocation Percentage ]]</f>
        <v>9624.5488864035578</v>
      </c>
      <c r="AD45" s="61">
        <f>($C$21+$D$21+$E$21)*Table53[[#This Row],[Locality''s Allocation Percentage ]]</f>
        <v>9624.5488864035578</v>
      </c>
      <c r="AE45" s="61">
        <f>($C$22+$D$22+$E$22)*Table53[[#This Row],[Locality''s Allocation Percentage ]]</f>
        <v>9624.5488864035578</v>
      </c>
      <c r="AF45" s="61"/>
      <c r="AG45" s="61"/>
      <c r="AH45" s="61">
        <f>$F$6*Table53[[#This Row],[Locality''s Allocation Percentage ]]</f>
        <v>16953.087357825079</v>
      </c>
      <c r="AI45" s="61">
        <f>$F$7*Table53[[#This Row],[Locality''s Allocation Percentage ]]</f>
        <v>4251.9073795856639</v>
      </c>
      <c r="AJ45" s="61">
        <f>$F$8*Table53[[#This Row],[Locality''s Allocation Percentage ]]</f>
        <v>3569.5226186778505</v>
      </c>
      <c r="AK45" s="61">
        <f>$F$9*Table53[[#This Row],[Locality''s Allocation Percentage ]]</f>
        <v>3569.5226186436144</v>
      </c>
      <c r="AL45" s="61">
        <f>$F$10*Table53[[#This Row],[Locality''s Allocation Percentage ]]</f>
        <v>4117.4586795684054</v>
      </c>
      <c r="AM45" s="61">
        <f>$F$11*Table53[[#This Row],[Locality''s Allocation Percentage ]]</f>
        <v>3010.906664232964</v>
      </c>
      <c r="AN45" s="61">
        <f>$F$12*Table53[[#This Row],[Locality''s Allocation Percentage ]]</f>
        <v>4746.1247137488335</v>
      </c>
      <c r="AO45" s="61">
        <f>$F$13*Table53[[#This Row],[Locality''s Allocation Percentage ]]</f>
        <v>4895.8071079748515</v>
      </c>
      <c r="AP45" s="61">
        <f>$F$14*Table53[[#This Row],[Locality''s Allocation Percentage ]]</f>
        <v>4895.8071113984788</v>
      </c>
      <c r="AQ45" s="61">
        <f>$F$15*Table53[[#This Row],[Locality''s Allocation Percentage ]]</f>
        <v>4226.6197032621367</v>
      </c>
      <c r="AR45" s="61">
        <f>$F$16*Table53[[#This Row],[Locality''s Allocation Percentage ]]</f>
        <v>3529.0012583479711</v>
      </c>
      <c r="AS45" s="61">
        <f>$F$17*Table53[[#This Row],[Locality''s Allocation Percentage ]]</f>
        <v>3529.0012583479711</v>
      </c>
      <c r="AT45" s="61">
        <f>$F$18*Table53[[#This Row],[Locality''s Allocation Percentage ]]</f>
        <v>3529.0012583479711</v>
      </c>
      <c r="AU45" s="61">
        <f>$F$19*Table53[[#This Row],[Locality''s Allocation Percentage ]]</f>
        <v>3529.0012583479711</v>
      </c>
      <c r="AV45" s="61">
        <f>$F$20*Table53[[#This Row],[Locality''s Allocation Percentage ]]</f>
        <v>3529.0012583479711</v>
      </c>
      <c r="AW45" s="61">
        <f>$F$21*Table53[[#This Row],[Locality''s Allocation Percentage ]]</f>
        <v>3529.0012583479711</v>
      </c>
      <c r="AX45" s="61">
        <f>$F$22*Table53[[#This Row],[Locality''s Allocation Percentage ]]</f>
        <v>3529.0012583479711</v>
      </c>
      <c r="AY45" s="61"/>
      <c r="AZ45" s="61">
        <f t="shared" si="2"/>
        <v>0</v>
      </c>
      <c r="BA45" s="61">
        <f t="shared" si="2"/>
        <v>4238.2718394562698</v>
      </c>
      <c r="BB45" s="61">
        <f t="shared" si="8"/>
        <v>1062.976844896416</v>
      </c>
      <c r="BC45" s="61">
        <f t="shared" si="9"/>
        <v>892.38065466946261</v>
      </c>
      <c r="BD45" s="61">
        <f t="shared" si="10"/>
        <v>892.38065466090359</v>
      </c>
      <c r="BE45" s="61">
        <f t="shared" si="11"/>
        <v>1029.3646698921013</v>
      </c>
      <c r="BF45" s="61">
        <f t="shared" si="12"/>
        <v>752.72666605824099</v>
      </c>
      <c r="BG45" s="61">
        <f t="shared" si="13"/>
        <v>1186.5311784372084</v>
      </c>
      <c r="BH45" s="61">
        <f t="shared" si="14"/>
        <v>1223.9517769937129</v>
      </c>
      <c r="BI45" s="61">
        <f t="shared" si="15"/>
        <v>1223.9517778496197</v>
      </c>
      <c r="BJ45" s="61">
        <f t="shared" si="16"/>
        <v>1056.6549258155342</v>
      </c>
      <c r="BK45" s="61">
        <f t="shared" si="17"/>
        <v>882.25031458699277</v>
      </c>
      <c r="BL45" s="61">
        <f t="shared" si="18"/>
        <v>882.25031458699277</v>
      </c>
      <c r="BM45" s="61">
        <f t="shared" si="19"/>
        <v>882.25031458699277</v>
      </c>
      <c r="BN45" s="61">
        <f t="shared" si="20"/>
        <v>882.25031458699277</v>
      </c>
      <c r="BO45" s="61">
        <f t="shared" si="21"/>
        <v>882.25031458699277</v>
      </c>
      <c r="BP45" s="61">
        <f t="shared" si="22"/>
        <v>882.25031458699277</v>
      </c>
      <c r="BQ45" s="61">
        <f t="shared" si="7"/>
        <v>882.25031458699277</v>
      </c>
      <c r="BR45" s="61"/>
      <c r="BS45" s="61">
        <f>($C$6+$D$6+$E$6)*Table53[[#This Row],[Locality''s Allocation Percentage ]]</f>
        <v>46850.824874435079</v>
      </c>
      <c r="BT45" s="61">
        <f>$F$6*Table53[[#This Row],[Locality''s Allocation Percentage ]]</f>
        <v>16953.087357825079</v>
      </c>
      <c r="BU45" s="61">
        <f t="shared" si="3"/>
        <v>4238.2718394562698</v>
      </c>
      <c r="BV45" s="76">
        <f>($C$7+$D$7+$E$7)*Table53[[#This Row],[Locality''s Allocation Percentage ]]</f>
        <v>12156.340912142399</v>
      </c>
      <c r="BW45" s="76">
        <f>$F$7*Table53[[#This Row],[Locality''s Allocation Percentage ]]</f>
        <v>4251.9073795856639</v>
      </c>
      <c r="BX45" s="76">
        <f t="shared" si="4"/>
        <v>1062.976844896416</v>
      </c>
    </row>
    <row r="46" spans="2:76" s="19" customFormat="1" ht="18" customHeight="1" x14ac:dyDescent="0.3">
      <c r="B46" s="48" t="s">
        <v>198</v>
      </c>
      <c r="C46" s="32">
        <f>SUM('[1]Dist - VA Totals'!N19,'[1]Dist - VA Totals'!N20,'[1]Dist - VA Totals'!N23)</f>
        <v>23502936.852050558</v>
      </c>
      <c r="D46" s="49">
        <v>0</v>
      </c>
      <c r="E46" s="50">
        <v>0</v>
      </c>
      <c r="F46" s="51">
        <f t="shared" si="25"/>
        <v>23502936.852050558</v>
      </c>
      <c r="H46" s="54">
        <f>0.15*0.55</f>
        <v>8.2500000000000004E-2</v>
      </c>
      <c r="J46" s="36" t="s">
        <v>225</v>
      </c>
      <c r="K46" s="37">
        <v>1.940019400194E-3</v>
      </c>
      <c r="M46" s="22" t="s">
        <v>51</v>
      </c>
      <c r="N46" s="61">
        <f>($C$5+$D$5+$E$5)*Table53[[#This Row],[Locality''s Allocation Percentage ]]</f>
        <v>7888.7187052227046</v>
      </c>
      <c r="O46" s="61">
        <f>($C$6+$D$6+$E$6)*Table53[[#This Row],[Locality''s Allocation Percentage ]]</f>
        <v>49939.890250771459</v>
      </c>
      <c r="P46" s="61">
        <f>($C$7+$D$7+$E$7)*Table53[[#This Row],[Locality''s Allocation Percentage ]]</f>
        <v>12957.857895360579</v>
      </c>
      <c r="Q46" s="61">
        <f>($C$8+$D$8+$E$8)*Table53[[#This Row],[Locality''s Allocation Percentage ]]</f>
        <v>10376.933886466079</v>
      </c>
      <c r="R46" s="61">
        <f>($C$9+$D$9+$E$9)*Table53[[#This Row],[Locality''s Allocation Percentage ]]</f>
        <v>10376.933886366551</v>
      </c>
      <c r="S46" s="61">
        <f>($C$10+$D$10+$E$10)*Table53[[#This Row],[Locality''s Allocation Percentage ]]</f>
        <v>11969.834922621438</v>
      </c>
      <c r="T46" s="61">
        <f>($C$11+$D$11+$E$11)*Table53[[#This Row],[Locality''s Allocation Percentage ]]</f>
        <v>8752.9854075104158</v>
      </c>
      <c r="U46" s="61">
        <f>($C$12+$D$12+$E$12)*Table53[[#This Row],[Locality''s Allocation Percentage ]]</f>
        <v>13797.425491517588</v>
      </c>
      <c r="V46" s="61">
        <f>($C$13+$D$13+$E$13)*Table53[[#This Row],[Locality''s Allocation Percentage ]]</f>
        <v>14232.566118088731</v>
      </c>
      <c r="W46" s="61">
        <f>($C$14+$D$14+$E$14)*Table53[[#This Row],[Locality''s Allocation Percentage ]]</f>
        <v>14232.566128041533</v>
      </c>
      <c r="X46" s="61">
        <f>($C$15+$D$15+$E$15)*Table53[[#This Row],[Locality''s Allocation Percentage ]]</f>
        <v>12287.176160332485</v>
      </c>
      <c r="Y46" s="61">
        <f>($C$16+$D$16+$E$16)*Table53[[#This Row],[Locality''s Allocation Percentage ]]</f>
        <v>10259.134527265333</v>
      </c>
      <c r="Z46" s="61">
        <f>($C$17+$D$17+$E$17)*Table53[[#This Row],[Locality''s Allocation Percentage ]]</f>
        <v>10259.134527265333</v>
      </c>
      <c r="AA46" s="61">
        <f>($C$18+$D$18+$E$18)*Table53[[#This Row],[Locality''s Allocation Percentage ]]</f>
        <v>10259.134527265333</v>
      </c>
      <c r="AB46" s="61">
        <f>($C$19+$D$19+$E$19)*Table53[[#This Row],[Locality''s Allocation Percentage ]]</f>
        <v>10259.134527265333</v>
      </c>
      <c r="AC46" s="61">
        <f>($C$20+$D$20+$E$20)*Table53[[#This Row],[Locality''s Allocation Percentage ]]</f>
        <v>10259.134527265333</v>
      </c>
      <c r="AD46" s="61">
        <f>($C$21+$D$21+$E$21)*Table53[[#This Row],[Locality''s Allocation Percentage ]]</f>
        <v>10259.134527265333</v>
      </c>
      <c r="AE46" s="61">
        <f>($C$22+$D$22+$E$22)*Table53[[#This Row],[Locality''s Allocation Percentage ]]</f>
        <v>10259.134527265333</v>
      </c>
      <c r="AF46" s="61"/>
      <c r="AG46" s="61"/>
      <c r="AH46" s="61">
        <f>$F$6*Table53[[#This Row],[Locality''s Allocation Percentage ]]</f>
        <v>18070.873337461897</v>
      </c>
      <c r="AI46" s="61">
        <f>$F$7*Table53[[#This Row],[Locality''s Allocation Percentage ]]</f>
        <v>4532.2529210968069</v>
      </c>
      <c r="AJ46" s="61">
        <f>$F$8*Table53[[#This Row],[Locality''s Allocation Percentage ]]</f>
        <v>3804.8757583708953</v>
      </c>
      <c r="AK46" s="61">
        <f>$F$9*Table53[[#This Row],[Locality''s Allocation Percentage ]]</f>
        <v>3804.8757583344022</v>
      </c>
      <c r="AL46" s="61">
        <f>$F$10*Table53[[#This Row],[Locality''s Allocation Percentage ]]</f>
        <v>4388.9394716278603</v>
      </c>
      <c r="AM46" s="61">
        <f>$F$11*Table53[[#This Row],[Locality''s Allocation Percentage ]]</f>
        <v>3209.4279827538189</v>
      </c>
      <c r="AN46" s="61">
        <f>$F$12*Table53[[#This Row],[Locality''s Allocation Percentage ]]</f>
        <v>5059.0560135564483</v>
      </c>
      <c r="AO46" s="61">
        <f>$F$13*Table53[[#This Row],[Locality''s Allocation Percentage ]]</f>
        <v>5218.6075766325348</v>
      </c>
      <c r="AP46" s="61">
        <f>$F$14*Table53[[#This Row],[Locality''s Allocation Percentage ]]</f>
        <v>5218.607580281895</v>
      </c>
      <c r="AQ46" s="61">
        <f>$F$15*Table53[[#This Row],[Locality''s Allocation Percentage ]]</f>
        <v>4505.2979254552438</v>
      </c>
      <c r="AR46" s="61">
        <f>$F$16*Table53[[#This Row],[Locality''s Allocation Percentage ]]</f>
        <v>3761.6826599972878</v>
      </c>
      <c r="AS46" s="61">
        <f>$F$17*Table53[[#This Row],[Locality''s Allocation Percentage ]]</f>
        <v>3761.6826599972878</v>
      </c>
      <c r="AT46" s="61">
        <f>$F$18*Table53[[#This Row],[Locality''s Allocation Percentage ]]</f>
        <v>3761.6826599972878</v>
      </c>
      <c r="AU46" s="61">
        <f>$F$19*Table53[[#This Row],[Locality''s Allocation Percentage ]]</f>
        <v>3761.6826599972878</v>
      </c>
      <c r="AV46" s="61">
        <f>$F$20*Table53[[#This Row],[Locality''s Allocation Percentage ]]</f>
        <v>3761.6826599972878</v>
      </c>
      <c r="AW46" s="61">
        <f>$F$21*Table53[[#This Row],[Locality''s Allocation Percentage ]]</f>
        <v>3761.6826599972878</v>
      </c>
      <c r="AX46" s="61">
        <f>$F$22*Table53[[#This Row],[Locality''s Allocation Percentage ]]</f>
        <v>3761.6826599972878</v>
      </c>
      <c r="AY46" s="61"/>
      <c r="AZ46" s="61">
        <f t="shared" si="2"/>
        <v>0</v>
      </c>
      <c r="BA46" s="61">
        <f t="shared" si="2"/>
        <v>4517.7183343654742</v>
      </c>
      <c r="BB46" s="61">
        <f t="shared" si="8"/>
        <v>1133.0632302742017</v>
      </c>
      <c r="BC46" s="61">
        <f t="shared" si="9"/>
        <v>951.21893959272381</v>
      </c>
      <c r="BD46" s="61">
        <f t="shared" si="10"/>
        <v>951.21893958360056</v>
      </c>
      <c r="BE46" s="61">
        <f t="shared" si="11"/>
        <v>1097.2348679069651</v>
      </c>
      <c r="BF46" s="61">
        <f t="shared" si="12"/>
        <v>802.35699568845473</v>
      </c>
      <c r="BG46" s="61">
        <f t="shared" si="13"/>
        <v>1264.7640033891121</v>
      </c>
      <c r="BH46" s="61">
        <f t="shared" si="14"/>
        <v>1304.6518941581337</v>
      </c>
      <c r="BI46" s="61">
        <f t="shared" si="15"/>
        <v>1304.6518950704738</v>
      </c>
      <c r="BJ46" s="61">
        <f t="shared" si="16"/>
        <v>1126.3244813638109</v>
      </c>
      <c r="BK46" s="61">
        <f t="shared" si="17"/>
        <v>940.42066499932196</v>
      </c>
      <c r="BL46" s="61">
        <f t="shared" si="18"/>
        <v>940.42066499932196</v>
      </c>
      <c r="BM46" s="61">
        <f t="shared" si="19"/>
        <v>940.42066499932196</v>
      </c>
      <c r="BN46" s="61">
        <f t="shared" si="20"/>
        <v>940.42066499932196</v>
      </c>
      <c r="BO46" s="61">
        <f t="shared" si="21"/>
        <v>940.42066499932196</v>
      </c>
      <c r="BP46" s="61">
        <f t="shared" si="22"/>
        <v>940.42066499932196</v>
      </c>
      <c r="BQ46" s="61">
        <f t="shared" si="7"/>
        <v>940.42066499932196</v>
      </c>
      <c r="BR46" s="61"/>
      <c r="BS46" s="61">
        <f>($C$6+$D$6+$E$6)*Table53[[#This Row],[Locality''s Allocation Percentage ]]</f>
        <v>49939.890250771459</v>
      </c>
      <c r="BT46" s="61">
        <f>$F$6*Table53[[#This Row],[Locality''s Allocation Percentage ]]</f>
        <v>18070.873337461897</v>
      </c>
      <c r="BU46" s="61">
        <f t="shared" si="3"/>
        <v>4517.7183343654742</v>
      </c>
      <c r="BV46" s="76">
        <f>($C$7+$D$7+$E$7)*Table53[[#This Row],[Locality''s Allocation Percentage ]]</f>
        <v>12957.857895360579</v>
      </c>
      <c r="BW46" s="76">
        <f>$F$7*Table53[[#This Row],[Locality''s Allocation Percentage ]]</f>
        <v>4532.2529210968069</v>
      </c>
      <c r="BX46" s="76">
        <f t="shared" si="4"/>
        <v>1133.0632302742017</v>
      </c>
    </row>
    <row r="47" spans="2:76" s="19" customFormat="1" ht="18" customHeight="1" x14ac:dyDescent="0.3">
      <c r="B47" s="48" t="s">
        <v>199</v>
      </c>
      <c r="C47" s="32">
        <f>SUM('[1]Dist - VA Totals'!O19,'[1]Dist - VA Totals'!O20,'[1]Dist - VA Totals'!O23)</f>
        <v>23502936.852050558</v>
      </c>
      <c r="D47" s="49">
        <v>0</v>
      </c>
      <c r="E47" s="50">
        <v>0</v>
      </c>
      <c r="F47" s="51">
        <f t="shared" si="25"/>
        <v>23502936.852050558</v>
      </c>
      <c r="J47" s="36" t="s">
        <v>226</v>
      </c>
      <c r="K47" s="37">
        <v>9.5400954009540097E-3</v>
      </c>
      <c r="M47" s="22" t="s">
        <v>151</v>
      </c>
      <c r="N47" s="61">
        <f>($C$5+$D$5+$E$5)*Table53[[#This Row],[Locality''s Allocation Percentage ]]</f>
        <v>38792.977550425094</v>
      </c>
      <c r="O47" s="61">
        <f>($C$6+$D$6+$E$6)*Table53[[#This Row],[Locality''s Allocation Percentage ]]</f>
        <v>245580.69741874238</v>
      </c>
      <c r="P47" s="61">
        <f>($C$7+$D$7+$E$7)*Table53[[#This Row],[Locality''s Allocation Percentage ]]</f>
        <v>63720.60016584539</v>
      </c>
      <c r="Q47" s="61">
        <f>($C$8+$D$8+$E$8)*Table53[[#This Row],[Locality''s Allocation Percentage ]]</f>
        <v>51028.839833446647</v>
      </c>
      <c r="R47" s="61">
        <f>($C$9+$D$9+$E$9)*Table53[[#This Row],[Locality''s Allocation Percentage ]]</f>
        <v>51028.839832957216</v>
      </c>
      <c r="S47" s="61">
        <f>($C$10+$D$10+$E$10)*Table53[[#This Row],[Locality''s Allocation Percentage ]]</f>
        <v>58861.971732891056</v>
      </c>
      <c r="T47" s="61">
        <f>($C$11+$D$11+$E$11)*Table53[[#This Row],[Locality''s Allocation Percentage ]]</f>
        <v>43043.031333839928</v>
      </c>
      <c r="U47" s="61">
        <f>($C$12+$D$12+$E$12)*Table53[[#This Row],[Locality''s Allocation Percentage ]]</f>
        <v>67849.195458287591</v>
      </c>
      <c r="V47" s="61">
        <f>($C$13+$D$13+$E$13)*Table53[[#This Row],[Locality''s Allocation Percentage ]]</f>
        <v>69989.010704415792</v>
      </c>
      <c r="W47" s="61">
        <f>($C$14+$D$14+$E$14)*Table53[[#This Row],[Locality''s Allocation Percentage ]]</f>
        <v>69989.010753358947</v>
      </c>
      <c r="X47" s="61">
        <f>($C$15+$D$15+$E$15)*Table53[[#This Row],[Locality''s Allocation Percentage ]]</f>
        <v>60422.505448233002</v>
      </c>
      <c r="Y47" s="61">
        <f>($C$16+$D$16+$E$16)*Table53[[#This Row],[Locality''s Allocation Percentage ]]</f>
        <v>50449.558448511016</v>
      </c>
      <c r="Z47" s="61">
        <f>($C$17+$D$17+$E$17)*Table53[[#This Row],[Locality''s Allocation Percentage ]]</f>
        <v>50449.558448511016</v>
      </c>
      <c r="AA47" s="61">
        <f>($C$18+$D$18+$E$18)*Table53[[#This Row],[Locality''s Allocation Percentage ]]</f>
        <v>50449.558448511016</v>
      </c>
      <c r="AB47" s="61">
        <f>($C$19+$D$19+$E$19)*Table53[[#This Row],[Locality''s Allocation Percentage ]]</f>
        <v>50449.558448511016</v>
      </c>
      <c r="AC47" s="61">
        <f>($C$20+$D$20+$E$20)*Table53[[#This Row],[Locality''s Allocation Percentage ]]</f>
        <v>50449.558448511016</v>
      </c>
      <c r="AD47" s="61">
        <f>($C$21+$D$21+$E$21)*Table53[[#This Row],[Locality''s Allocation Percentage ]]</f>
        <v>50449.558448511016</v>
      </c>
      <c r="AE47" s="61">
        <f>($C$22+$D$22+$E$22)*Table53[[#This Row],[Locality''s Allocation Percentage ]]</f>
        <v>50449.558448511016</v>
      </c>
      <c r="AF47" s="61"/>
      <c r="AG47" s="61"/>
      <c r="AH47" s="61">
        <f>$F$6*Table53[[#This Row],[Locality''s Allocation Percentage ]]</f>
        <v>88863.985381127161</v>
      </c>
      <c r="AI47" s="61">
        <f>$F$7*Table53[[#This Row],[Locality''s Allocation Percentage ]]</f>
        <v>22287.470550135869</v>
      </c>
      <c r="AJ47" s="61">
        <f>$F$8*Table53[[#This Row],[Locality''s Allocation Percentage ]]</f>
        <v>18710.574605597103</v>
      </c>
      <c r="AK47" s="61">
        <f>$F$9*Table53[[#This Row],[Locality''s Allocation Percentage ]]</f>
        <v>18710.574605417645</v>
      </c>
      <c r="AL47" s="61">
        <f>$F$10*Table53[[#This Row],[Locality''s Allocation Percentage ]]</f>
        <v>21582.722968726717</v>
      </c>
      <c r="AM47" s="61">
        <f>$F$11*Table53[[#This Row],[Locality''s Allocation Percentage ]]</f>
        <v>15782.44482240797</v>
      </c>
      <c r="AN47" s="61">
        <f>$F$12*Table53[[#This Row],[Locality''s Allocation Percentage ]]</f>
        <v>24878.038334705449</v>
      </c>
      <c r="AO47" s="61">
        <f>$F$13*Table53[[#This Row],[Locality''s Allocation Percentage ]]</f>
        <v>25662.637258285791</v>
      </c>
      <c r="AP47" s="61">
        <f>$F$14*Table53[[#This Row],[Locality''s Allocation Percentage ]]</f>
        <v>25662.637276231613</v>
      </c>
      <c r="AQ47" s="61">
        <f>$F$15*Table53[[#This Row],[Locality''s Allocation Percentage ]]</f>
        <v>22154.918664352099</v>
      </c>
      <c r="AR47" s="61">
        <f>$F$16*Table53[[#This Row],[Locality''s Allocation Percentage ]]</f>
        <v>18498.171431120703</v>
      </c>
      <c r="AS47" s="61">
        <f>$F$17*Table53[[#This Row],[Locality''s Allocation Percentage ]]</f>
        <v>18498.171431120703</v>
      </c>
      <c r="AT47" s="61">
        <f>$F$18*Table53[[#This Row],[Locality''s Allocation Percentage ]]</f>
        <v>18498.171431120703</v>
      </c>
      <c r="AU47" s="61">
        <f>$F$19*Table53[[#This Row],[Locality''s Allocation Percentage ]]</f>
        <v>18498.171431120703</v>
      </c>
      <c r="AV47" s="61">
        <f>$F$20*Table53[[#This Row],[Locality''s Allocation Percentage ]]</f>
        <v>18498.171431120703</v>
      </c>
      <c r="AW47" s="61">
        <f>$F$21*Table53[[#This Row],[Locality''s Allocation Percentage ]]</f>
        <v>18498.171431120703</v>
      </c>
      <c r="AX47" s="61">
        <f>$F$22*Table53[[#This Row],[Locality''s Allocation Percentage ]]</f>
        <v>18498.171431120703</v>
      </c>
      <c r="AY47" s="61"/>
      <c r="AZ47" s="61">
        <f t="shared" si="2"/>
        <v>0</v>
      </c>
      <c r="BA47" s="61">
        <f t="shared" si="2"/>
        <v>22215.99634528179</v>
      </c>
      <c r="BB47" s="61">
        <f t="shared" si="8"/>
        <v>5571.8676375339674</v>
      </c>
      <c r="BC47" s="61">
        <f t="shared" si="9"/>
        <v>4677.6436513992758</v>
      </c>
      <c r="BD47" s="61">
        <f t="shared" si="10"/>
        <v>4677.6436513544113</v>
      </c>
      <c r="BE47" s="61">
        <f t="shared" si="11"/>
        <v>5395.6807421816793</v>
      </c>
      <c r="BF47" s="61">
        <f t="shared" si="12"/>
        <v>3945.6112056019924</v>
      </c>
      <c r="BG47" s="61">
        <f t="shared" si="13"/>
        <v>6219.5095836763621</v>
      </c>
      <c r="BH47" s="61">
        <f t="shared" si="14"/>
        <v>6415.6593145714478</v>
      </c>
      <c r="BI47" s="61">
        <f t="shared" si="15"/>
        <v>6415.6593190579033</v>
      </c>
      <c r="BJ47" s="61">
        <f t="shared" si="16"/>
        <v>5538.7296660880247</v>
      </c>
      <c r="BK47" s="61">
        <f t="shared" si="17"/>
        <v>4624.5428577801758</v>
      </c>
      <c r="BL47" s="61">
        <f t="shared" si="18"/>
        <v>4624.5428577801758</v>
      </c>
      <c r="BM47" s="61">
        <f t="shared" si="19"/>
        <v>4624.5428577801758</v>
      </c>
      <c r="BN47" s="61">
        <f t="shared" si="20"/>
        <v>4624.5428577801758</v>
      </c>
      <c r="BO47" s="61">
        <f t="shared" si="21"/>
        <v>4624.5428577801758</v>
      </c>
      <c r="BP47" s="61">
        <f t="shared" si="22"/>
        <v>4624.5428577801758</v>
      </c>
      <c r="BQ47" s="61">
        <f t="shared" si="7"/>
        <v>4624.5428577801758</v>
      </c>
      <c r="BR47" s="61"/>
      <c r="BS47" s="61">
        <f>($C$6+$D$6+$E$6)*Table53[[#This Row],[Locality''s Allocation Percentage ]]</f>
        <v>245580.69741874238</v>
      </c>
      <c r="BT47" s="61">
        <f>$F$6*Table53[[#This Row],[Locality''s Allocation Percentage ]]</f>
        <v>88863.985381127161</v>
      </c>
      <c r="BU47" s="61">
        <f t="shared" si="3"/>
        <v>22215.99634528179</v>
      </c>
      <c r="BV47" s="76">
        <f>($C$7+$D$7+$E$7)*Table53[[#This Row],[Locality''s Allocation Percentage ]]</f>
        <v>63720.60016584539</v>
      </c>
      <c r="BW47" s="76">
        <f>$F$7*Table53[[#This Row],[Locality''s Allocation Percentage ]]</f>
        <v>22287.470550135869</v>
      </c>
      <c r="BX47" s="76">
        <f t="shared" si="4"/>
        <v>5571.8676375339674</v>
      </c>
    </row>
    <row r="48" spans="2:76" s="19" customFormat="1" ht="18" customHeight="1" x14ac:dyDescent="0.3">
      <c r="B48" s="48" t="s">
        <v>200</v>
      </c>
      <c r="C48" s="32">
        <f>SUM('[1]Dist - VA Totals'!P19,'[1]Dist - VA Totals'!P20,'[1]Dist - VA Totals'!P23)</f>
        <v>23502936.852050558</v>
      </c>
      <c r="D48" s="49">
        <v>0</v>
      </c>
      <c r="E48" s="50">
        <v>0</v>
      </c>
      <c r="F48" s="51">
        <f t="shared" si="25"/>
        <v>23502936.852050558</v>
      </c>
      <c r="J48" s="36" t="s">
        <v>151</v>
      </c>
      <c r="K48" s="37">
        <v>7.9000790007899995E-4</v>
      </c>
      <c r="M48" s="22" t="s">
        <v>94</v>
      </c>
      <c r="N48" s="61">
        <f>($C$5+$D$5+$E$5)*Table53[[#This Row],[Locality''s Allocation Percentage ]]</f>
        <v>3212.4163799618227</v>
      </c>
      <c r="O48" s="61">
        <f>($C$6+$D$6+$E$6)*Table53[[#This Row],[Locality''s Allocation Percentage ]]</f>
        <v>20336.347060881162</v>
      </c>
      <c r="P48" s="61">
        <f>($C$7+$D$7+$E$7)*Table53[[#This Row],[Locality''s Allocation Percentage ]]</f>
        <v>5276.6534728530187</v>
      </c>
      <c r="Q48" s="61">
        <f>($C$8+$D$8+$E$8)*Table53[[#This Row],[Locality''s Allocation Percentage ]]</f>
        <v>4225.6586444887644</v>
      </c>
      <c r="R48" s="61">
        <f>($C$9+$D$9+$E$9)*Table53[[#This Row],[Locality''s Allocation Percentage ]]</f>
        <v>4225.6586444482346</v>
      </c>
      <c r="S48" s="61">
        <f>($C$10+$D$10+$E$10)*Table53[[#This Row],[Locality''s Allocation Percentage ]]</f>
        <v>4874.3142210674932</v>
      </c>
      <c r="T48" s="61">
        <f>($C$11+$D$11+$E$11)*Table53[[#This Row],[Locality''s Allocation Percentage ]]</f>
        <v>3564.3600370789836</v>
      </c>
      <c r="U48" s="61">
        <f>($C$12+$D$12+$E$12)*Table53[[#This Row],[Locality''s Allocation Percentage ]]</f>
        <v>5618.5392465458217</v>
      </c>
      <c r="V48" s="61">
        <f>($C$13+$D$13+$E$13)*Table53[[#This Row],[Locality''s Allocation Percentage ]]</f>
        <v>5795.7356872629371</v>
      </c>
      <c r="W48" s="61">
        <f>($C$14+$D$14+$E$14)*Table53[[#This Row],[Locality''s Allocation Percentage ]]</f>
        <v>5795.7356913158819</v>
      </c>
      <c r="X48" s="61">
        <f>($C$15+$D$15+$E$15)*Table53[[#This Row],[Locality''s Allocation Percentage ]]</f>
        <v>5003.5408075580735</v>
      </c>
      <c r="Y48" s="61">
        <f>($C$16+$D$16+$E$16)*Table53[[#This Row],[Locality''s Allocation Percentage ]]</f>
        <v>4177.6888023400061</v>
      </c>
      <c r="Z48" s="61">
        <f>($C$17+$D$17+$E$17)*Table53[[#This Row],[Locality''s Allocation Percentage ]]</f>
        <v>4177.6888023400061</v>
      </c>
      <c r="AA48" s="61">
        <f>($C$18+$D$18+$E$18)*Table53[[#This Row],[Locality''s Allocation Percentage ]]</f>
        <v>4177.6888023400061</v>
      </c>
      <c r="AB48" s="61">
        <f>($C$19+$D$19+$E$19)*Table53[[#This Row],[Locality''s Allocation Percentage ]]</f>
        <v>4177.6888023400061</v>
      </c>
      <c r="AC48" s="61">
        <f>($C$20+$D$20+$E$20)*Table53[[#This Row],[Locality''s Allocation Percentage ]]</f>
        <v>4177.6888023400061</v>
      </c>
      <c r="AD48" s="61">
        <f>($C$21+$D$21+$E$21)*Table53[[#This Row],[Locality''s Allocation Percentage ]]</f>
        <v>4177.6888023400061</v>
      </c>
      <c r="AE48" s="61">
        <f>($C$22+$D$22+$E$22)*Table53[[#This Row],[Locality''s Allocation Percentage ]]</f>
        <v>4177.6888023400061</v>
      </c>
      <c r="AF48" s="61"/>
      <c r="AG48" s="61"/>
      <c r="AH48" s="61">
        <f>$F$6*Table53[[#This Row],[Locality''s Allocation Percentage ]]</f>
        <v>7358.7576992757204</v>
      </c>
      <c r="AI48" s="61">
        <f>$F$7*Table53[[#This Row],[Locality''s Allocation Percentage ]]</f>
        <v>1845.6081482816894</v>
      </c>
      <c r="AJ48" s="61">
        <f>$F$8*Table53[[#This Row],[Locality''s Allocation Percentage ]]</f>
        <v>1549.40816964588</v>
      </c>
      <c r="AK48" s="61">
        <f>$F$9*Table53[[#This Row],[Locality''s Allocation Percentage ]]</f>
        <v>1549.4081696310193</v>
      </c>
      <c r="AL48" s="61">
        <f>$F$10*Table53[[#This Row],[Locality''s Allocation Percentage ]]</f>
        <v>1787.2485477247471</v>
      </c>
      <c r="AM48" s="61">
        <f>$F$11*Table53[[#This Row],[Locality''s Allocation Percentage ]]</f>
        <v>1306.932013595627</v>
      </c>
      <c r="AN48" s="61">
        <f>$F$12*Table53[[#This Row],[Locality''s Allocation Percentage ]]</f>
        <v>2060.1310570668011</v>
      </c>
      <c r="AO48" s="61">
        <f>$F$13*Table53[[#This Row],[Locality''s Allocation Percentage ]]</f>
        <v>2125.1030853297434</v>
      </c>
      <c r="AP48" s="61">
        <f>$F$14*Table53[[#This Row],[Locality''s Allocation Percentage ]]</f>
        <v>2125.1030868158232</v>
      </c>
      <c r="AQ48" s="61">
        <f>$F$15*Table53[[#This Row],[Locality''s Allocation Percentage ]]</f>
        <v>1834.6316294379601</v>
      </c>
      <c r="AR48" s="61">
        <f>$F$16*Table53[[#This Row],[Locality''s Allocation Percentage ]]</f>
        <v>1531.8192275246688</v>
      </c>
      <c r="AS48" s="61">
        <f>$F$17*Table53[[#This Row],[Locality''s Allocation Percentage ]]</f>
        <v>1531.8192275246688</v>
      </c>
      <c r="AT48" s="61">
        <f>$F$18*Table53[[#This Row],[Locality''s Allocation Percentage ]]</f>
        <v>1531.8192275246688</v>
      </c>
      <c r="AU48" s="61">
        <f>$F$19*Table53[[#This Row],[Locality''s Allocation Percentage ]]</f>
        <v>1531.8192275246688</v>
      </c>
      <c r="AV48" s="61">
        <f>$F$20*Table53[[#This Row],[Locality''s Allocation Percentage ]]</f>
        <v>1531.8192275246688</v>
      </c>
      <c r="AW48" s="61">
        <f>$F$21*Table53[[#This Row],[Locality''s Allocation Percentage ]]</f>
        <v>1531.8192275246688</v>
      </c>
      <c r="AX48" s="61">
        <f>$F$22*Table53[[#This Row],[Locality''s Allocation Percentage ]]</f>
        <v>1531.8192275246688</v>
      </c>
      <c r="AY48" s="61"/>
      <c r="AZ48" s="61">
        <f t="shared" si="2"/>
        <v>0</v>
      </c>
      <c r="BA48" s="61">
        <f t="shared" si="2"/>
        <v>1839.6894248189301</v>
      </c>
      <c r="BB48" s="61">
        <f t="shared" si="8"/>
        <v>461.40203707042235</v>
      </c>
      <c r="BC48" s="61">
        <f t="shared" si="9"/>
        <v>387.35204241146999</v>
      </c>
      <c r="BD48" s="61">
        <f t="shared" si="10"/>
        <v>387.35204240775482</v>
      </c>
      <c r="BE48" s="61">
        <f t="shared" si="11"/>
        <v>446.81213693118679</v>
      </c>
      <c r="BF48" s="61">
        <f t="shared" si="12"/>
        <v>326.73300339890676</v>
      </c>
      <c r="BG48" s="61">
        <f t="shared" si="13"/>
        <v>515.03276426670027</v>
      </c>
      <c r="BH48" s="61">
        <f t="shared" si="14"/>
        <v>531.27577133243585</v>
      </c>
      <c r="BI48" s="61">
        <f t="shared" si="15"/>
        <v>531.2757717039558</v>
      </c>
      <c r="BJ48" s="61">
        <f t="shared" si="16"/>
        <v>458.65790735949003</v>
      </c>
      <c r="BK48" s="61">
        <f t="shared" si="17"/>
        <v>382.9548068811672</v>
      </c>
      <c r="BL48" s="61">
        <f t="shared" si="18"/>
        <v>382.9548068811672</v>
      </c>
      <c r="BM48" s="61">
        <f t="shared" si="19"/>
        <v>382.9548068811672</v>
      </c>
      <c r="BN48" s="61">
        <f t="shared" si="20"/>
        <v>382.9548068811672</v>
      </c>
      <c r="BO48" s="61">
        <f t="shared" si="21"/>
        <v>382.9548068811672</v>
      </c>
      <c r="BP48" s="61">
        <f t="shared" si="22"/>
        <v>382.9548068811672</v>
      </c>
      <c r="BQ48" s="61">
        <f t="shared" si="7"/>
        <v>382.9548068811672</v>
      </c>
      <c r="BR48" s="61"/>
      <c r="BS48" s="61">
        <f>($C$6+$D$6+$E$6)*Table53[[#This Row],[Locality''s Allocation Percentage ]]</f>
        <v>20336.347060881162</v>
      </c>
      <c r="BT48" s="61">
        <f>$F$6*Table53[[#This Row],[Locality''s Allocation Percentage ]]</f>
        <v>7358.7576992757204</v>
      </c>
      <c r="BU48" s="61">
        <f t="shared" si="3"/>
        <v>1839.6894248189301</v>
      </c>
      <c r="BV48" s="76">
        <f>($C$7+$D$7+$E$7)*Table53[[#This Row],[Locality''s Allocation Percentage ]]</f>
        <v>5276.6534728530187</v>
      </c>
      <c r="BW48" s="76">
        <f>$F$7*Table53[[#This Row],[Locality''s Allocation Percentage ]]</f>
        <v>1845.6081482816894</v>
      </c>
      <c r="BX48" s="76">
        <f t="shared" si="4"/>
        <v>461.40203707042235</v>
      </c>
    </row>
    <row r="49" spans="2:76" s="19" customFormat="1" ht="18" customHeight="1" x14ac:dyDescent="0.3">
      <c r="B49" s="48" t="s">
        <v>202</v>
      </c>
      <c r="C49" s="32">
        <f>SUM('[1]Dist - VA Totals'!Q19,'[1]Dist - VA Totals'!Q20,'[1]Dist - VA Totals'!Q23)</f>
        <v>23502936.852050558</v>
      </c>
      <c r="D49" s="49">
        <v>0</v>
      </c>
      <c r="E49" s="50">
        <v>0</v>
      </c>
      <c r="F49" s="51">
        <f t="shared" si="25"/>
        <v>23502936.852050558</v>
      </c>
      <c r="H49" s="19">
        <v>2257313.92</v>
      </c>
      <c r="J49" s="36" t="s">
        <v>227</v>
      </c>
      <c r="K49" s="37">
        <v>1.2770127701276999E-2</v>
      </c>
      <c r="M49" s="22" t="s">
        <v>34</v>
      </c>
      <c r="N49" s="61">
        <f>($C$5+$D$5+$E$5)*Table53[[#This Row],[Locality''s Allocation Percentage ]]</f>
        <v>51927.287559636046</v>
      </c>
      <c r="O49" s="61">
        <f>($C$6+$D$6+$E$6)*Table53[[#This Row],[Locality''s Allocation Percentage ]]</f>
        <v>328728.04046512966</v>
      </c>
      <c r="P49" s="61">
        <f>($C$7+$D$7+$E$7)*Table53[[#This Row],[Locality''s Allocation Percentage ]]</f>
        <v>85294.765630801325</v>
      </c>
      <c r="Q49" s="61">
        <f>($C$8+$D$8+$E$8)*Table53[[#This Row],[Locality''s Allocation Percentage ]]</f>
        <v>68305.899860913312</v>
      </c>
      <c r="R49" s="61">
        <f>($C$9+$D$9+$E$9)*Table53[[#This Row],[Locality''s Allocation Percentage ]]</f>
        <v>68305.899860258171</v>
      </c>
      <c r="S49" s="61">
        <f>($C$10+$D$10+$E$10)*Table53[[#This Row],[Locality''s Allocation Percentage ]]</f>
        <v>78791.129877255546</v>
      </c>
      <c r="T49" s="61">
        <f>($C$11+$D$11+$E$11)*Table53[[#This Row],[Locality''s Allocation Percentage ]]</f>
        <v>57616.300852529901</v>
      </c>
      <c r="U49" s="61">
        <f>($C$12+$D$12+$E$12)*Table53[[#This Row],[Locality''s Allocation Percentage ]]</f>
        <v>90821.19769416473</v>
      </c>
      <c r="V49" s="61">
        <f>($C$13+$D$13+$E$13)*Table53[[#This Row],[Locality''s Allocation Percentage ]]</f>
        <v>93685.499653604682</v>
      </c>
      <c r="W49" s="61">
        <f>($C$14+$D$14+$E$14)*Table53[[#This Row],[Locality''s Allocation Percentage ]]</f>
        <v>93685.499719118743</v>
      </c>
      <c r="X49" s="61">
        <f>($C$15+$D$15+$E$15)*Table53[[#This Row],[Locality''s Allocation Percentage ]]</f>
        <v>80880.020395590633</v>
      </c>
      <c r="Y49" s="61">
        <f>($C$16+$D$16+$E$16)*Table53[[#This Row],[Locality''s Allocation Percentage ]]</f>
        <v>67530.488615040347</v>
      </c>
      <c r="Z49" s="61">
        <f>($C$17+$D$17+$E$17)*Table53[[#This Row],[Locality''s Allocation Percentage ]]</f>
        <v>67530.488615040347</v>
      </c>
      <c r="AA49" s="61">
        <f>($C$18+$D$18+$E$18)*Table53[[#This Row],[Locality''s Allocation Percentage ]]</f>
        <v>67530.488615040347</v>
      </c>
      <c r="AB49" s="61">
        <f>($C$19+$D$19+$E$19)*Table53[[#This Row],[Locality''s Allocation Percentage ]]</f>
        <v>67530.488615040347</v>
      </c>
      <c r="AC49" s="61">
        <f>($C$20+$D$20+$E$20)*Table53[[#This Row],[Locality''s Allocation Percentage ]]</f>
        <v>67530.488615040347</v>
      </c>
      <c r="AD49" s="61">
        <f>($C$21+$D$21+$E$21)*Table53[[#This Row],[Locality''s Allocation Percentage ]]</f>
        <v>67530.488615040347</v>
      </c>
      <c r="AE49" s="61">
        <f>($C$22+$D$22+$E$22)*Table53[[#This Row],[Locality''s Allocation Percentage ]]</f>
        <v>67530.488615040347</v>
      </c>
      <c r="AF49" s="61"/>
      <c r="AG49" s="61"/>
      <c r="AH49" s="61">
        <f>$F$6*Table53[[#This Row],[Locality''s Allocation Percentage ]]</f>
        <v>118951.05799968475</v>
      </c>
      <c r="AI49" s="61">
        <f>$F$7*Table53[[#This Row],[Locality''s Allocation Percentage ]]</f>
        <v>29833.438042477435</v>
      </c>
      <c r="AJ49" s="61">
        <f>$F$8*Table53[[#This Row],[Locality''s Allocation Percentage ]]</f>
        <v>25045.496615668213</v>
      </c>
      <c r="AK49" s="61">
        <f>$F$9*Table53[[#This Row],[Locality''s Allocation Percentage ]]</f>
        <v>25045.496615427997</v>
      </c>
      <c r="AL49" s="61">
        <f>$F$10*Table53[[#This Row],[Locality''s Allocation Percentage ]]</f>
        <v>28890.080954993697</v>
      </c>
      <c r="AM49" s="61">
        <f>$F$11*Table53[[#This Row],[Locality''s Allocation Percentage ]]</f>
        <v>21125.976979260959</v>
      </c>
      <c r="AN49" s="61">
        <f>$F$12*Table53[[#This Row],[Locality''s Allocation Percentage ]]</f>
        <v>33301.105821193734</v>
      </c>
      <c r="AO49" s="61">
        <f>$F$13*Table53[[#This Row],[Locality''s Allocation Percentage ]]</f>
        <v>34351.34987298838</v>
      </c>
      <c r="AP49" s="61">
        <f>$F$14*Table53[[#This Row],[Locality''s Allocation Percentage ]]</f>
        <v>34351.349897010201</v>
      </c>
      <c r="AQ49" s="61">
        <f>$F$15*Table53[[#This Row],[Locality''s Allocation Percentage ]]</f>
        <v>29656.007478383228</v>
      </c>
      <c r="AR49" s="61">
        <f>$F$16*Table53[[#This Row],[Locality''s Allocation Percentage ]]</f>
        <v>24761.179158848128</v>
      </c>
      <c r="AS49" s="61">
        <f>$F$17*Table53[[#This Row],[Locality''s Allocation Percentage ]]</f>
        <v>24761.179158848128</v>
      </c>
      <c r="AT49" s="61">
        <f>$F$18*Table53[[#This Row],[Locality''s Allocation Percentage ]]</f>
        <v>24761.179158848128</v>
      </c>
      <c r="AU49" s="61">
        <f>$F$19*Table53[[#This Row],[Locality''s Allocation Percentage ]]</f>
        <v>24761.179158848128</v>
      </c>
      <c r="AV49" s="61">
        <f>$F$20*Table53[[#This Row],[Locality''s Allocation Percentage ]]</f>
        <v>24761.179158848128</v>
      </c>
      <c r="AW49" s="61">
        <f>$F$21*Table53[[#This Row],[Locality''s Allocation Percentage ]]</f>
        <v>24761.179158848128</v>
      </c>
      <c r="AX49" s="61">
        <f>$F$22*Table53[[#This Row],[Locality''s Allocation Percentage ]]</f>
        <v>24761.179158848128</v>
      </c>
      <c r="AY49" s="61"/>
      <c r="AZ49" s="61">
        <f t="shared" si="2"/>
        <v>0</v>
      </c>
      <c r="BA49" s="61">
        <f t="shared" si="2"/>
        <v>29737.764499921188</v>
      </c>
      <c r="BB49" s="61">
        <f t="shared" si="8"/>
        <v>7458.3595106193588</v>
      </c>
      <c r="BC49" s="61">
        <f t="shared" si="9"/>
        <v>6261.3741539170533</v>
      </c>
      <c r="BD49" s="61">
        <f t="shared" si="10"/>
        <v>6261.3741538569993</v>
      </c>
      <c r="BE49" s="61">
        <f t="shared" si="11"/>
        <v>7222.5202387484242</v>
      </c>
      <c r="BF49" s="61">
        <f t="shared" si="12"/>
        <v>5281.4942448152397</v>
      </c>
      <c r="BG49" s="61">
        <f t="shared" si="13"/>
        <v>8325.2764552984336</v>
      </c>
      <c r="BH49" s="61">
        <f t="shared" si="14"/>
        <v>8587.8374682470949</v>
      </c>
      <c r="BI49" s="61">
        <f t="shared" si="15"/>
        <v>8587.8374742525502</v>
      </c>
      <c r="BJ49" s="61">
        <f t="shared" si="16"/>
        <v>7414.001869595807</v>
      </c>
      <c r="BK49" s="61">
        <f t="shared" si="17"/>
        <v>6190.2947897120321</v>
      </c>
      <c r="BL49" s="61">
        <f t="shared" si="18"/>
        <v>6190.2947897120321</v>
      </c>
      <c r="BM49" s="61">
        <f t="shared" si="19"/>
        <v>6190.2947897120321</v>
      </c>
      <c r="BN49" s="61">
        <f t="shared" si="20"/>
        <v>6190.2947897120321</v>
      </c>
      <c r="BO49" s="61">
        <f t="shared" si="21"/>
        <v>6190.2947897120321</v>
      </c>
      <c r="BP49" s="61">
        <f t="shared" si="22"/>
        <v>6190.2947897120321</v>
      </c>
      <c r="BQ49" s="61">
        <f t="shared" si="7"/>
        <v>6190.2947897120321</v>
      </c>
      <c r="BR49" s="61"/>
      <c r="BS49" s="61">
        <f>($C$6+$D$6+$E$6)*Table53[[#This Row],[Locality''s Allocation Percentage ]]</f>
        <v>328728.04046512966</v>
      </c>
      <c r="BT49" s="61">
        <f>$F$6*Table53[[#This Row],[Locality''s Allocation Percentage ]]</f>
        <v>118951.05799968475</v>
      </c>
      <c r="BU49" s="61">
        <f t="shared" si="3"/>
        <v>29737.764499921188</v>
      </c>
      <c r="BV49" s="76">
        <f>($C$7+$D$7+$E$7)*Table53[[#This Row],[Locality''s Allocation Percentage ]]</f>
        <v>85294.765630801325</v>
      </c>
      <c r="BW49" s="76">
        <f>$F$7*Table53[[#This Row],[Locality''s Allocation Percentage ]]</f>
        <v>29833.438042477435</v>
      </c>
      <c r="BX49" s="76">
        <f t="shared" si="4"/>
        <v>7458.3595106193588</v>
      </c>
    </row>
    <row r="50" spans="2:76" s="19" customFormat="1" ht="18" customHeight="1" x14ac:dyDescent="0.3">
      <c r="B50" s="48" t="s">
        <v>204</v>
      </c>
      <c r="C50" s="32">
        <f>SUM('[1]Dist - VA Totals'!R19,'[1]Dist - VA Totals'!R20,'[1]Dist - VA Totals'!R23)</f>
        <v>23502936.852050558</v>
      </c>
      <c r="D50" s="49">
        <v>0</v>
      </c>
      <c r="E50" s="50">
        <v>0</v>
      </c>
      <c r="F50" s="51">
        <f t="shared" si="25"/>
        <v>23502936.852050558</v>
      </c>
      <c r="J50" s="36" t="s">
        <v>40</v>
      </c>
      <c r="K50" s="37">
        <v>5.2400524005239996E-3</v>
      </c>
      <c r="M50" s="22" t="s">
        <v>40</v>
      </c>
      <c r="N50" s="61">
        <f>($C$5+$D$5+$E$5)*Table53[[#This Row],[Locality''s Allocation Percentage ]]</f>
        <v>21307.673203797407</v>
      </c>
      <c r="O50" s="61">
        <f>($C$6+$D$6+$E$6)*Table53[[#This Row],[Locality''s Allocation Percentage ]]</f>
        <v>134889.18810002189</v>
      </c>
      <c r="P50" s="61">
        <f>($C$7+$D$7+$E$7)*Table53[[#This Row],[Locality''s Allocation Percentage ]]</f>
        <v>34999.574933860531</v>
      </c>
      <c r="Q50" s="61">
        <f>($C$8+$D$8+$E$8)*Table53[[#This Row],[Locality''s Allocation Percentage ]]</f>
        <v>28028.41936344446</v>
      </c>
      <c r="R50" s="61">
        <f>($C$9+$D$9+$E$9)*Table53[[#This Row],[Locality''s Allocation Percentage ]]</f>
        <v>28028.419363175632</v>
      </c>
      <c r="S50" s="61">
        <f>($C$10+$D$10+$E$10)*Table53[[#This Row],[Locality''s Allocation Percentage ]]</f>
        <v>32330.894327080583</v>
      </c>
      <c r="T50" s="61">
        <f>($C$11+$D$11+$E$11)*Table53[[#This Row],[Locality''s Allocation Percentage ]]</f>
        <v>23642.084296574525</v>
      </c>
      <c r="U50" s="61">
        <f>($C$12+$D$12+$E$12)*Table53[[#This Row],[Locality''s Allocation Percentage ]]</f>
        <v>37267.272977088738</v>
      </c>
      <c r="V50" s="61">
        <f>($C$13+$D$13+$E$13)*Table53[[#This Row],[Locality''s Allocation Percentage ]]</f>
        <v>38442.601267414924</v>
      </c>
      <c r="W50" s="61">
        <f>($C$14+$D$14+$E$14)*Table53[[#This Row],[Locality''s Allocation Percentage ]]</f>
        <v>38442.601294297747</v>
      </c>
      <c r="X50" s="61">
        <f>($C$15+$D$15+$E$15)*Table53[[#This Row],[Locality''s Allocation Percentage ]]</f>
        <v>33188.042824815573</v>
      </c>
      <c r="Y50" s="61">
        <f>($C$16+$D$16+$E$16)*Table53[[#This Row],[Locality''s Allocation Percentage ]]</f>
        <v>27710.239650964089</v>
      </c>
      <c r="Z50" s="61">
        <f>($C$17+$D$17+$E$17)*Table53[[#This Row],[Locality''s Allocation Percentage ]]</f>
        <v>27710.239650964089</v>
      </c>
      <c r="AA50" s="61">
        <f>($C$18+$D$18+$E$18)*Table53[[#This Row],[Locality''s Allocation Percentage ]]</f>
        <v>27710.239650964089</v>
      </c>
      <c r="AB50" s="61">
        <f>($C$19+$D$19+$E$19)*Table53[[#This Row],[Locality''s Allocation Percentage ]]</f>
        <v>27710.239650964089</v>
      </c>
      <c r="AC50" s="61">
        <f>($C$20+$D$20+$E$20)*Table53[[#This Row],[Locality''s Allocation Percentage ]]</f>
        <v>27710.239650964089</v>
      </c>
      <c r="AD50" s="61">
        <f>($C$21+$D$21+$E$21)*Table53[[#This Row],[Locality''s Allocation Percentage ]]</f>
        <v>27710.239650964089</v>
      </c>
      <c r="AE50" s="61">
        <f>($C$22+$D$22+$E$22)*Table53[[#This Row],[Locality''s Allocation Percentage ]]</f>
        <v>27710.239650964089</v>
      </c>
      <c r="AF50" s="61"/>
      <c r="AG50" s="61"/>
      <c r="AH50" s="61">
        <f>$F$6*Table53[[#This Row],[Locality''s Allocation Percentage ]]</f>
        <v>48809.987777474402</v>
      </c>
      <c r="AI50" s="61">
        <f>$F$7*Table53[[#This Row],[Locality''s Allocation Percentage ]]</f>
        <v>12241.755312653231</v>
      </c>
      <c r="AJ50" s="61">
        <f>$F$8*Table53[[#This Row],[Locality''s Allocation Percentage ]]</f>
        <v>10277.087099929635</v>
      </c>
      <c r="AK50" s="61">
        <f>$F$9*Table53[[#This Row],[Locality''s Allocation Percentage ]]</f>
        <v>10277.087099831066</v>
      </c>
      <c r="AL50" s="61">
        <f>$F$10*Table53[[#This Row],[Locality''s Allocation Percentage ]]</f>
        <v>11854.661253262881</v>
      </c>
      <c r="AM50" s="61">
        <f>$F$11*Table53[[#This Row],[Locality''s Allocation Percentage ]]</f>
        <v>8668.7642420773245</v>
      </c>
      <c r="AN50" s="61">
        <f>$F$12*Table53[[#This Row],[Locality''s Allocation Percentage ]]</f>
        <v>13664.66675826587</v>
      </c>
      <c r="AO50" s="61">
        <f>$F$13*Table53[[#This Row],[Locality''s Allocation Percentage ]]</f>
        <v>14095.620464718804</v>
      </c>
      <c r="AP50" s="61">
        <f>$F$14*Table53[[#This Row],[Locality''s Allocation Percentage ]]</f>
        <v>14095.620474575839</v>
      </c>
      <c r="AQ50" s="61">
        <f>$F$15*Table53[[#This Row],[Locality''s Allocation Percentage ]]</f>
        <v>12168.949035765711</v>
      </c>
      <c r="AR50" s="61">
        <f>$F$16*Table53[[#This Row],[Locality''s Allocation Percentage ]]</f>
        <v>10160.421205353499</v>
      </c>
      <c r="AS50" s="61">
        <f>$F$17*Table53[[#This Row],[Locality''s Allocation Percentage ]]</f>
        <v>10160.421205353499</v>
      </c>
      <c r="AT50" s="61">
        <f>$F$18*Table53[[#This Row],[Locality''s Allocation Percentage ]]</f>
        <v>10160.421205353499</v>
      </c>
      <c r="AU50" s="61">
        <f>$F$19*Table53[[#This Row],[Locality''s Allocation Percentage ]]</f>
        <v>10160.421205353499</v>
      </c>
      <c r="AV50" s="61">
        <f>$F$20*Table53[[#This Row],[Locality''s Allocation Percentage ]]</f>
        <v>10160.421205353499</v>
      </c>
      <c r="AW50" s="61">
        <f>$F$21*Table53[[#This Row],[Locality''s Allocation Percentage ]]</f>
        <v>10160.421205353499</v>
      </c>
      <c r="AX50" s="61">
        <f>$F$22*Table53[[#This Row],[Locality''s Allocation Percentage ]]</f>
        <v>10160.421205353499</v>
      </c>
      <c r="AY50" s="61"/>
      <c r="AZ50" s="61">
        <f t="shared" si="2"/>
        <v>0</v>
      </c>
      <c r="BA50" s="61">
        <f t="shared" si="2"/>
        <v>12202.4969443686</v>
      </c>
      <c r="BB50" s="61">
        <f t="shared" si="8"/>
        <v>3060.4388281633078</v>
      </c>
      <c r="BC50" s="61">
        <f t="shared" si="9"/>
        <v>2569.2717749824087</v>
      </c>
      <c r="BD50" s="61">
        <f t="shared" si="10"/>
        <v>2569.2717749577664</v>
      </c>
      <c r="BE50" s="61">
        <f t="shared" si="11"/>
        <v>2963.6653133157201</v>
      </c>
      <c r="BF50" s="61">
        <f t="shared" si="12"/>
        <v>2167.1910605193311</v>
      </c>
      <c r="BG50" s="61">
        <f t="shared" si="13"/>
        <v>3416.1666895664675</v>
      </c>
      <c r="BH50" s="61">
        <f t="shared" si="14"/>
        <v>3523.9051161797011</v>
      </c>
      <c r="BI50" s="61">
        <f t="shared" si="15"/>
        <v>3523.9051186439597</v>
      </c>
      <c r="BJ50" s="61">
        <f t="shared" si="16"/>
        <v>3042.2372589414276</v>
      </c>
      <c r="BK50" s="61">
        <f t="shared" si="17"/>
        <v>2540.1053013383748</v>
      </c>
      <c r="BL50" s="61">
        <f t="shared" si="18"/>
        <v>2540.1053013383748</v>
      </c>
      <c r="BM50" s="61">
        <f t="shared" si="19"/>
        <v>2540.1053013383748</v>
      </c>
      <c r="BN50" s="61">
        <f t="shared" si="20"/>
        <v>2540.1053013383748</v>
      </c>
      <c r="BO50" s="61">
        <f t="shared" si="21"/>
        <v>2540.1053013383748</v>
      </c>
      <c r="BP50" s="61">
        <f t="shared" si="22"/>
        <v>2540.1053013383748</v>
      </c>
      <c r="BQ50" s="61">
        <f t="shared" si="7"/>
        <v>2540.1053013383748</v>
      </c>
      <c r="BR50" s="61"/>
      <c r="BS50" s="61">
        <f>($C$6+$D$6+$E$6)*Table53[[#This Row],[Locality''s Allocation Percentage ]]</f>
        <v>134889.18810002189</v>
      </c>
      <c r="BT50" s="61">
        <f>$F$6*Table53[[#This Row],[Locality''s Allocation Percentage ]]</f>
        <v>48809.987777474402</v>
      </c>
      <c r="BU50" s="61">
        <f t="shared" si="3"/>
        <v>12202.4969443686</v>
      </c>
      <c r="BV50" s="76">
        <f>($C$7+$D$7+$E$7)*Table53[[#This Row],[Locality''s Allocation Percentage ]]</f>
        <v>34999.574933860531</v>
      </c>
      <c r="BW50" s="76">
        <f>$F$7*Table53[[#This Row],[Locality''s Allocation Percentage ]]</f>
        <v>12241.755312653231</v>
      </c>
      <c r="BX50" s="76">
        <f t="shared" si="4"/>
        <v>3060.4388281633078</v>
      </c>
    </row>
    <row r="51" spans="2:76" s="19" customFormat="1" ht="18" customHeight="1" thickBot="1" x14ac:dyDescent="0.35">
      <c r="B51" s="55" t="s">
        <v>205</v>
      </c>
      <c r="C51" s="56">
        <f>SUM('[1]Dist - VA Totals'!S19,'[1]Dist - VA Totals'!S20,'[1]Dist - VA Totals'!S23)</f>
        <v>23502936.852050558</v>
      </c>
      <c r="D51" s="56">
        <v>0</v>
      </c>
      <c r="E51" s="57">
        <v>0</v>
      </c>
      <c r="F51" s="58">
        <f t="shared" si="25"/>
        <v>23502936.852050558</v>
      </c>
      <c r="H51" s="35">
        <f>SUM(H49,H44)</f>
        <v>3303886.7409999999</v>
      </c>
      <c r="J51" s="36" t="s">
        <v>85</v>
      </c>
      <c r="K51" s="37">
        <v>1.3900139001390001E-3</v>
      </c>
      <c r="M51" s="22" t="s">
        <v>85</v>
      </c>
      <c r="N51" s="61">
        <f>($C$5+$D$5+$E$5)*Table53[[#This Row],[Locality''s Allocation Percentage ]]</f>
        <v>5652.2262887935876</v>
      </c>
      <c r="O51" s="61">
        <f>($C$6+$D$6+$E$6)*Table53[[#This Row],[Locality''s Allocation Percentage ]]</f>
        <v>35781.673942563059</v>
      </c>
      <c r="P51" s="61">
        <f>($C$7+$D$7+$E$7)*Table53[[#This Row],[Locality''s Allocation Percentage ]]</f>
        <v>9284.2383889439207</v>
      </c>
      <c r="Q51" s="61">
        <f>($C$8+$D$8+$E$8)*Table53[[#This Row],[Locality''s Allocation Percentage ]]</f>
        <v>7435.0196403030159</v>
      </c>
      <c r="R51" s="61">
        <f>($C$9+$D$9+$E$9)*Table53[[#This Row],[Locality''s Allocation Percentage ]]</f>
        <v>7435.0196402317042</v>
      </c>
      <c r="S51" s="61">
        <f>($C$10+$D$10+$E$10)*Table53[[#This Row],[Locality''s Allocation Percentage ]]</f>
        <v>8576.3250218782468</v>
      </c>
      <c r="T51" s="61">
        <f>($C$11+$D$11+$E$11)*Table53[[#This Row],[Locality''s Allocation Percentage ]]</f>
        <v>6271.4689259997313</v>
      </c>
      <c r="U51" s="61">
        <f>($C$12+$D$12+$E$12)*Table53[[#This Row],[Locality''s Allocation Percentage ]]</f>
        <v>9885.7842439223969</v>
      </c>
      <c r="V51" s="61">
        <f>($C$13+$D$13+$E$13)*Table53[[#This Row],[Locality''s Allocation Percentage ]]</f>
        <v>10197.5602598677</v>
      </c>
      <c r="W51" s="61">
        <f>($C$14+$D$14+$E$14)*Table53[[#This Row],[Locality''s Allocation Percentage ]]</f>
        <v>10197.560266998831</v>
      </c>
      <c r="X51" s="61">
        <f>($C$15+$D$15+$E$15)*Table53[[#This Row],[Locality''s Allocation Percentage ]]</f>
        <v>8803.6983829186356</v>
      </c>
      <c r="Y51" s="61">
        <f>($C$16+$D$16+$E$16)*Table53[[#This Row],[Locality''s Allocation Percentage ]]</f>
        <v>7350.6170066488721</v>
      </c>
      <c r="Z51" s="61">
        <f>($C$17+$D$17+$E$17)*Table53[[#This Row],[Locality''s Allocation Percentage ]]</f>
        <v>7350.6170066488721</v>
      </c>
      <c r="AA51" s="61">
        <f>($C$18+$D$18+$E$18)*Table53[[#This Row],[Locality''s Allocation Percentage ]]</f>
        <v>7350.6170066488721</v>
      </c>
      <c r="AB51" s="61">
        <f>($C$19+$D$19+$E$19)*Table53[[#This Row],[Locality''s Allocation Percentage ]]</f>
        <v>7350.6170066488721</v>
      </c>
      <c r="AC51" s="61">
        <f>($C$20+$D$20+$E$20)*Table53[[#This Row],[Locality''s Allocation Percentage ]]</f>
        <v>7350.6170066488721</v>
      </c>
      <c r="AD51" s="61">
        <f>($C$21+$D$21+$E$21)*Table53[[#This Row],[Locality''s Allocation Percentage ]]</f>
        <v>7350.6170066488721</v>
      </c>
      <c r="AE51" s="61">
        <f>($C$22+$D$22+$E$22)*Table53[[#This Row],[Locality''s Allocation Percentage ]]</f>
        <v>7350.6170066488721</v>
      </c>
      <c r="AF51" s="61"/>
      <c r="AG51" s="61"/>
      <c r="AH51" s="61">
        <f>$F$6*Table53[[#This Row],[Locality''s Allocation Percentage ]]</f>
        <v>12947.687597459813</v>
      </c>
      <c r="AI51" s="61">
        <f>$F$7*Table53[[#This Row],[Locality''s Allocation Percentage ]]</f>
        <v>3247.335855837403</v>
      </c>
      <c r="AJ51" s="61">
        <f>$F$8*Table53[[#This Row],[Locality''s Allocation Percentage ]]</f>
        <v>2726.1738681111055</v>
      </c>
      <c r="AK51" s="61">
        <f>$F$9*Table53[[#This Row],[Locality''s Allocation Percentage ]]</f>
        <v>2726.1738680849585</v>
      </c>
      <c r="AL51" s="61">
        <f>$F$10*Table53[[#This Row],[Locality''s Allocation Percentage ]]</f>
        <v>3144.652508022024</v>
      </c>
      <c r="AM51" s="61">
        <f>$F$11*Table53[[#This Row],[Locality''s Allocation Percentage ]]</f>
        <v>2299.5386061999011</v>
      </c>
      <c r="AN51" s="61">
        <f>$F$12*Table53[[#This Row],[Locality''s Allocation Percentage ]]</f>
        <v>3624.7875561048781</v>
      </c>
      <c r="AO51" s="61">
        <f>$F$13*Table53[[#This Row],[Locality''s Allocation Percentage ]]</f>
        <v>3739.1054286181566</v>
      </c>
      <c r="AP51" s="61">
        <f>$F$14*Table53[[#This Row],[Locality''s Allocation Percentage ]]</f>
        <v>3739.1054312329043</v>
      </c>
      <c r="AQ51" s="61">
        <f>$F$15*Table53[[#This Row],[Locality''s Allocation Percentage ]]</f>
        <v>3228.0227404034999</v>
      </c>
      <c r="AR51" s="61">
        <f>$F$16*Table53[[#This Row],[Locality''s Allocation Percentage ]]</f>
        <v>2695.226235771253</v>
      </c>
      <c r="AS51" s="61">
        <f>$F$17*Table53[[#This Row],[Locality''s Allocation Percentage ]]</f>
        <v>2695.226235771253</v>
      </c>
      <c r="AT51" s="61">
        <f>$F$18*Table53[[#This Row],[Locality''s Allocation Percentage ]]</f>
        <v>2695.226235771253</v>
      </c>
      <c r="AU51" s="61">
        <f>$F$19*Table53[[#This Row],[Locality''s Allocation Percentage ]]</f>
        <v>2695.226235771253</v>
      </c>
      <c r="AV51" s="61">
        <f>$F$20*Table53[[#This Row],[Locality''s Allocation Percentage ]]</f>
        <v>2695.226235771253</v>
      </c>
      <c r="AW51" s="61">
        <f>$F$21*Table53[[#This Row],[Locality''s Allocation Percentage ]]</f>
        <v>2695.226235771253</v>
      </c>
      <c r="AX51" s="61">
        <f>$F$22*Table53[[#This Row],[Locality''s Allocation Percentage ]]</f>
        <v>2695.226235771253</v>
      </c>
      <c r="AY51" s="61"/>
      <c r="AZ51" s="61">
        <f t="shared" si="2"/>
        <v>0</v>
      </c>
      <c r="BA51" s="61">
        <f t="shared" si="2"/>
        <v>3236.9218993649533</v>
      </c>
      <c r="BB51" s="61">
        <f t="shared" si="8"/>
        <v>811.83396395935074</v>
      </c>
      <c r="BC51" s="61">
        <f t="shared" si="9"/>
        <v>681.54346702777639</v>
      </c>
      <c r="BD51" s="61">
        <f t="shared" si="10"/>
        <v>681.54346702123962</v>
      </c>
      <c r="BE51" s="61">
        <f t="shared" si="11"/>
        <v>786.163127005506</v>
      </c>
      <c r="BF51" s="61">
        <f t="shared" si="12"/>
        <v>574.88465154997527</v>
      </c>
      <c r="BG51" s="61">
        <f t="shared" si="13"/>
        <v>906.19688902621954</v>
      </c>
      <c r="BH51" s="61">
        <f t="shared" si="14"/>
        <v>934.77635715453914</v>
      </c>
      <c r="BI51" s="61">
        <f t="shared" si="15"/>
        <v>934.77635780822607</v>
      </c>
      <c r="BJ51" s="61">
        <f t="shared" si="16"/>
        <v>807.00568510087498</v>
      </c>
      <c r="BK51" s="61">
        <f t="shared" si="17"/>
        <v>673.80655894281324</v>
      </c>
      <c r="BL51" s="61">
        <f t="shared" si="18"/>
        <v>673.80655894281324</v>
      </c>
      <c r="BM51" s="61">
        <f t="shared" si="19"/>
        <v>673.80655894281324</v>
      </c>
      <c r="BN51" s="61">
        <f t="shared" si="20"/>
        <v>673.80655894281324</v>
      </c>
      <c r="BO51" s="61">
        <f t="shared" si="21"/>
        <v>673.80655894281324</v>
      </c>
      <c r="BP51" s="61">
        <f t="shared" si="22"/>
        <v>673.80655894281324</v>
      </c>
      <c r="BQ51" s="61">
        <f t="shared" si="7"/>
        <v>673.80655894281324</v>
      </c>
      <c r="BR51" s="61"/>
      <c r="BS51" s="61">
        <f>($C$6+$D$6+$E$6)*Table53[[#This Row],[Locality''s Allocation Percentage ]]</f>
        <v>35781.673942563059</v>
      </c>
      <c r="BT51" s="61">
        <f>$F$6*Table53[[#This Row],[Locality''s Allocation Percentage ]]</f>
        <v>12947.687597459813</v>
      </c>
      <c r="BU51" s="61">
        <f t="shared" si="3"/>
        <v>3236.9218993649533</v>
      </c>
      <c r="BV51" s="76">
        <f>($C$7+$D$7+$E$7)*Table53[[#This Row],[Locality''s Allocation Percentage ]]</f>
        <v>9284.2383889439207</v>
      </c>
      <c r="BW51" s="76">
        <f>$F$7*Table53[[#This Row],[Locality''s Allocation Percentage ]]</f>
        <v>3247.335855837403</v>
      </c>
      <c r="BX51" s="76">
        <f t="shared" si="4"/>
        <v>811.83396395935074</v>
      </c>
    </row>
    <row r="52" spans="2:76" s="19" customFormat="1" ht="18" customHeight="1" x14ac:dyDescent="0.3">
      <c r="J52" s="36" t="s">
        <v>228</v>
      </c>
      <c r="K52" s="37">
        <v>4.0900409004089996E-3</v>
      </c>
      <c r="M52" s="22" t="s">
        <v>90</v>
      </c>
      <c r="N52" s="61">
        <f>($C$5+$D$5+$E$5)*Table53[[#This Row],[Locality''s Allocation Percentage ]]</f>
        <v>16631.370878536527</v>
      </c>
      <c r="O52" s="61">
        <f>($C$6+$D$6+$E$6)*Table53[[#This Row],[Locality''s Allocation Percentage ]]</f>
        <v>105285.64491013158</v>
      </c>
      <c r="P52" s="61">
        <f>($C$7+$D$7+$E$7)*Table53[[#This Row],[Locality''s Allocation Percentage ]]</f>
        <v>27318.370511352972</v>
      </c>
      <c r="Q52" s="61">
        <f>($C$8+$D$8+$E$8)*Table53[[#This Row],[Locality''s Allocation Percentage ]]</f>
        <v>21877.144121467143</v>
      </c>
      <c r="R52" s="61">
        <f>($C$9+$D$9+$E$9)*Table53[[#This Row],[Locality''s Allocation Percentage ]]</f>
        <v>21877.144121257312</v>
      </c>
      <c r="S52" s="61">
        <f>($C$10+$D$10+$E$10)*Table53[[#This Row],[Locality''s Allocation Percentage ]]</f>
        <v>25235.373625526638</v>
      </c>
      <c r="T52" s="61">
        <f>($C$11+$D$11+$E$11)*Table53[[#This Row],[Locality''s Allocation Percentage ]]</f>
        <v>18453.458926143092</v>
      </c>
      <c r="U52" s="61">
        <f>($C$12+$D$12+$E$12)*Table53[[#This Row],[Locality''s Allocation Percentage ]]</f>
        <v>29088.386732116975</v>
      </c>
      <c r="V52" s="61">
        <f>($C$13+$D$13+$E$13)*Table53[[#This Row],[Locality''s Allocation Percentage ]]</f>
        <v>30005.770836589127</v>
      </c>
      <c r="W52" s="61">
        <f>($C$14+$D$14+$E$14)*Table53[[#This Row],[Locality''s Allocation Percentage ]]</f>
        <v>30005.770857572094</v>
      </c>
      <c r="X52" s="61">
        <f>($C$15+$D$15+$E$15)*Table53[[#This Row],[Locality''s Allocation Percentage ]]</f>
        <v>25904.407472041163</v>
      </c>
      <c r="Y52" s="61">
        <f>($C$16+$D$16+$E$16)*Table53[[#This Row],[Locality''s Allocation Percentage ]]</f>
        <v>21628.793926038765</v>
      </c>
      <c r="Z52" s="61">
        <f>($C$17+$D$17+$E$17)*Table53[[#This Row],[Locality''s Allocation Percentage ]]</f>
        <v>21628.793926038765</v>
      </c>
      <c r="AA52" s="61">
        <f>($C$18+$D$18+$E$18)*Table53[[#This Row],[Locality''s Allocation Percentage ]]</f>
        <v>21628.793926038765</v>
      </c>
      <c r="AB52" s="61">
        <f>($C$19+$D$19+$E$19)*Table53[[#This Row],[Locality''s Allocation Percentage ]]</f>
        <v>21628.793926038765</v>
      </c>
      <c r="AC52" s="61">
        <f>($C$20+$D$20+$E$20)*Table53[[#This Row],[Locality''s Allocation Percentage ]]</f>
        <v>21628.793926038765</v>
      </c>
      <c r="AD52" s="61">
        <f>($C$21+$D$21+$E$21)*Table53[[#This Row],[Locality''s Allocation Percentage ]]</f>
        <v>21628.793926038765</v>
      </c>
      <c r="AE52" s="61">
        <f>($C$22+$D$22+$E$22)*Table53[[#This Row],[Locality''s Allocation Percentage ]]</f>
        <v>21628.793926038765</v>
      </c>
      <c r="AF52" s="61"/>
      <c r="AG52" s="61"/>
      <c r="AH52" s="61">
        <f>$F$6*Table53[[#This Row],[Locality''s Allocation Percentage ]]</f>
        <v>38097.872139288222</v>
      </c>
      <c r="AI52" s="61">
        <f>$F$7*Table53[[#This Row],[Locality''s Allocation Percentage ]]</f>
        <v>9555.1105398381133</v>
      </c>
      <c r="AJ52" s="61">
        <f>$F$8*Table53[[#This Row],[Locality''s Allocation Percentage ]]</f>
        <v>8021.6195112046189</v>
      </c>
      <c r="AK52" s="61">
        <f>$F$9*Table53[[#This Row],[Locality''s Allocation Percentage ]]</f>
        <v>8021.619511127682</v>
      </c>
      <c r="AL52" s="61">
        <f>$F$10*Table53[[#This Row],[Locality''s Allocation Percentage ]]</f>
        <v>9252.9703293597668</v>
      </c>
      <c r="AM52" s="61">
        <f>$F$11*Table53[[#This Row],[Locality''s Allocation Percentage ]]</f>
        <v>6766.2682729191329</v>
      </c>
      <c r="AN52" s="61">
        <f>$F$12*Table53[[#This Row],[Locality''s Allocation Percentage ]]</f>
        <v>10665.741801776223</v>
      </c>
      <c r="AO52" s="61">
        <f>$F$13*Table53[[#This Row],[Locality''s Allocation Percentage ]]</f>
        <v>11002.115973416012</v>
      </c>
      <c r="AP52" s="61">
        <f>$F$14*Table53[[#This Row],[Locality''s Allocation Percentage ]]</f>
        <v>11002.115981109766</v>
      </c>
      <c r="AQ52" s="61">
        <f>$F$15*Table53[[#This Row],[Locality''s Allocation Percentage ]]</f>
        <v>9498.282739748427</v>
      </c>
      <c r="AR52" s="61">
        <f>$F$16*Table53[[#This Row],[Locality''s Allocation Percentage ]]</f>
        <v>7930.5577728808794</v>
      </c>
      <c r="AS52" s="61">
        <f>$F$17*Table53[[#This Row],[Locality''s Allocation Percentage ]]</f>
        <v>7930.5577728808794</v>
      </c>
      <c r="AT52" s="61">
        <f>$F$18*Table53[[#This Row],[Locality''s Allocation Percentage ]]</f>
        <v>7930.5577728808794</v>
      </c>
      <c r="AU52" s="61">
        <f>$F$19*Table53[[#This Row],[Locality''s Allocation Percentage ]]</f>
        <v>7930.5577728808794</v>
      </c>
      <c r="AV52" s="61">
        <f>$F$20*Table53[[#This Row],[Locality''s Allocation Percentage ]]</f>
        <v>7930.5577728808794</v>
      </c>
      <c r="AW52" s="61">
        <f>$F$21*Table53[[#This Row],[Locality''s Allocation Percentage ]]</f>
        <v>7930.5577728808794</v>
      </c>
      <c r="AX52" s="61">
        <f>$F$22*Table53[[#This Row],[Locality''s Allocation Percentage ]]</f>
        <v>7930.5577728808794</v>
      </c>
      <c r="AY52" s="61"/>
      <c r="AZ52" s="61">
        <f t="shared" si="2"/>
        <v>0</v>
      </c>
      <c r="BA52" s="61">
        <f t="shared" si="2"/>
        <v>9524.4680348220554</v>
      </c>
      <c r="BB52" s="61">
        <f t="shared" si="8"/>
        <v>2388.7776349595283</v>
      </c>
      <c r="BC52" s="61">
        <f t="shared" si="9"/>
        <v>2005.4048778011547</v>
      </c>
      <c r="BD52" s="61">
        <f t="shared" si="10"/>
        <v>2005.4048777819205</v>
      </c>
      <c r="BE52" s="61">
        <f t="shared" si="11"/>
        <v>2313.2425823399417</v>
      </c>
      <c r="BF52" s="61">
        <f t="shared" si="12"/>
        <v>1691.5670682297832</v>
      </c>
      <c r="BG52" s="61">
        <f t="shared" si="13"/>
        <v>2666.4354504440557</v>
      </c>
      <c r="BH52" s="61">
        <f t="shared" si="14"/>
        <v>2750.528993354003</v>
      </c>
      <c r="BI52" s="61">
        <f t="shared" si="15"/>
        <v>2750.5289952774415</v>
      </c>
      <c r="BJ52" s="61">
        <f t="shared" si="16"/>
        <v>2374.5706849371068</v>
      </c>
      <c r="BK52" s="61">
        <f t="shared" si="17"/>
        <v>1982.6394432202198</v>
      </c>
      <c r="BL52" s="61">
        <f t="shared" si="18"/>
        <v>1982.6394432202198</v>
      </c>
      <c r="BM52" s="61">
        <f t="shared" si="19"/>
        <v>1982.6394432202198</v>
      </c>
      <c r="BN52" s="61">
        <f t="shared" si="20"/>
        <v>1982.6394432202198</v>
      </c>
      <c r="BO52" s="61">
        <f t="shared" si="21"/>
        <v>1982.6394432202198</v>
      </c>
      <c r="BP52" s="61">
        <f t="shared" si="22"/>
        <v>1982.6394432202198</v>
      </c>
      <c r="BQ52" s="61">
        <f t="shared" si="7"/>
        <v>1982.6394432202198</v>
      </c>
      <c r="BR52" s="61"/>
      <c r="BS52" s="61">
        <f>($C$6+$D$6+$E$6)*Table53[[#This Row],[Locality''s Allocation Percentage ]]</f>
        <v>105285.64491013158</v>
      </c>
      <c r="BT52" s="61">
        <f>$F$6*Table53[[#This Row],[Locality''s Allocation Percentage ]]</f>
        <v>38097.872139288222</v>
      </c>
      <c r="BU52" s="61">
        <f t="shared" si="3"/>
        <v>9524.4680348220554</v>
      </c>
      <c r="BV52" s="76">
        <f>($C$7+$D$7+$E$7)*Table53[[#This Row],[Locality''s Allocation Percentage ]]</f>
        <v>27318.370511352972</v>
      </c>
      <c r="BW52" s="76">
        <f>$F$7*Table53[[#This Row],[Locality''s Allocation Percentage ]]</f>
        <v>9555.1105398381133</v>
      </c>
      <c r="BX52" s="76">
        <f t="shared" si="4"/>
        <v>2388.7776349595283</v>
      </c>
    </row>
    <row r="53" spans="2:76" s="19" customFormat="1" ht="18" customHeight="1" x14ac:dyDescent="0.3">
      <c r="F53" s="35">
        <f>SUM(F34:F51)</f>
        <v>525734154.94922483</v>
      </c>
      <c r="H53" s="19">
        <v>615631.06999999995</v>
      </c>
      <c r="J53" s="36" t="s">
        <v>229</v>
      </c>
      <c r="K53" s="37">
        <v>4.2400424004239998E-3</v>
      </c>
      <c r="M53" s="22" t="s">
        <v>139</v>
      </c>
      <c r="N53" s="61">
        <f>($C$5+$D$5+$E$5)*Table53[[#This Row],[Locality''s Allocation Percentage ]]</f>
        <v>17241.323355744469</v>
      </c>
      <c r="O53" s="61">
        <f>($C$6+$D$6+$E$6)*Table53[[#This Row],[Locality''s Allocation Percentage ]]</f>
        <v>109146.97663055206</v>
      </c>
      <c r="P53" s="61">
        <f>($C$7+$D$7+$E$7)*Table53[[#This Row],[Locality''s Allocation Percentage ]]</f>
        <v>28320.266740375697</v>
      </c>
      <c r="Q53" s="61">
        <f>($C$8+$D$8+$E$8)*Table53[[#This Row],[Locality''s Allocation Percentage ]]</f>
        <v>22679.484370420709</v>
      </c>
      <c r="R53" s="61">
        <f>($C$9+$D$9+$E$9)*Table53[[#This Row],[Locality''s Allocation Percentage ]]</f>
        <v>22679.484370203183</v>
      </c>
      <c r="S53" s="61">
        <f>($C$10+$D$10+$E$10)*Table53[[#This Row],[Locality''s Allocation Percentage ]]</f>
        <v>26160.876325729329</v>
      </c>
      <c r="T53" s="61">
        <f>($C$11+$D$11+$E$11)*Table53[[#This Row],[Locality''s Allocation Percentage ]]</f>
        <v>19130.236148373282</v>
      </c>
      <c r="U53" s="61">
        <f>($C$12+$D$12+$E$12)*Table53[[#This Row],[Locality''s Allocation Percentage ]]</f>
        <v>30155.197981461119</v>
      </c>
      <c r="V53" s="61">
        <f>($C$13+$D$13+$E$13)*Table53[[#This Row],[Locality''s Allocation Percentage ]]</f>
        <v>31106.226979740321</v>
      </c>
      <c r="W53" s="61">
        <f>($C$14+$D$14+$E$14)*Table53[[#This Row],[Locality''s Allocation Percentage ]]</f>
        <v>31106.227001492833</v>
      </c>
      <c r="X53" s="61">
        <f>($C$15+$D$15+$E$15)*Table53[[#This Row],[Locality''s Allocation Percentage ]]</f>
        <v>26854.446865881306</v>
      </c>
      <c r="Y53" s="61">
        <f>($C$16+$D$16+$E$16)*Table53[[#This Row],[Locality''s Allocation Percentage ]]</f>
        <v>22422.025977115984</v>
      </c>
      <c r="Z53" s="61">
        <f>($C$17+$D$17+$E$17)*Table53[[#This Row],[Locality''s Allocation Percentage ]]</f>
        <v>22422.025977115984</v>
      </c>
      <c r="AA53" s="61">
        <f>($C$18+$D$18+$E$18)*Table53[[#This Row],[Locality''s Allocation Percentage ]]</f>
        <v>22422.025977115984</v>
      </c>
      <c r="AB53" s="61">
        <f>($C$19+$D$19+$E$19)*Table53[[#This Row],[Locality''s Allocation Percentage ]]</f>
        <v>22422.025977115984</v>
      </c>
      <c r="AC53" s="61">
        <f>($C$20+$D$20+$E$20)*Table53[[#This Row],[Locality''s Allocation Percentage ]]</f>
        <v>22422.025977115984</v>
      </c>
      <c r="AD53" s="61">
        <f>($C$21+$D$21+$E$21)*Table53[[#This Row],[Locality''s Allocation Percentage ]]</f>
        <v>22422.025977115984</v>
      </c>
      <c r="AE53" s="61">
        <f>($C$22+$D$22+$E$22)*Table53[[#This Row],[Locality''s Allocation Percentage ]]</f>
        <v>22422.025977115984</v>
      </c>
      <c r="AF53" s="61"/>
      <c r="AG53" s="61"/>
      <c r="AH53" s="61">
        <f>$F$6*Table53[[#This Row],[Locality''s Allocation Percentage ]]</f>
        <v>39495.10461383425</v>
      </c>
      <c r="AI53" s="61">
        <f>$F$7*Table53[[#This Row],[Locality''s Allocation Percentage ]]</f>
        <v>9905.5424667270418</v>
      </c>
      <c r="AJ53" s="61">
        <f>$F$8*Table53[[#This Row],[Locality''s Allocation Percentage ]]</f>
        <v>8315.8109358209258</v>
      </c>
      <c r="AK53" s="61">
        <f>$F$9*Table53[[#This Row],[Locality''s Allocation Percentage ]]</f>
        <v>8315.8109357411668</v>
      </c>
      <c r="AL53" s="61">
        <f>$F$10*Table53[[#This Row],[Locality''s Allocation Percentage ]]</f>
        <v>9592.321319434086</v>
      </c>
      <c r="AM53" s="61">
        <f>$F$11*Table53[[#This Row],[Locality''s Allocation Percentage ]]</f>
        <v>7014.4199210702018</v>
      </c>
      <c r="AN53" s="61">
        <f>$F$12*Table53[[#This Row],[Locality''s Allocation Percentage ]]</f>
        <v>11056.905926535743</v>
      </c>
      <c r="AO53" s="61">
        <f>$F$13*Table53[[#This Row],[Locality''s Allocation Percentage ]]</f>
        <v>11405.616559238117</v>
      </c>
      <c r="AP53" s="61">
        <f>$F$14*Table53[[#This Row],[Locality''s Allocation Percentage ]]</f>
        <v>11405.616567214038</v>
      </c>
      <c r="AQ53" s="61">
        <f>$F$15*Table53[[#This Row],[Locality''s Allocation Percentage ]]</f>
        <v>9846.6305174898116</v>
      </c>
      <c r="AR53" s="61">
        <f>$F$16*Table53[[#This Row],[Locality''s Allocation Percentage ]]</f>
        <v>8221.4095249425263</v>
      </c>
      <c r="AS53" s="61">
        <f>$F$17*Table53[[#This Row],[Locality''s Allocation Percentage ]]</f>
        <v>8221.4095249425263</v>
      </c>
      <c r="AT53" s="61">
        <f>$F$18*Table53[[#This Row],[Locality''s Allocation Percentage ]]</f>
        <v>8221.4095249425263</v>
      </c>
      <c r="AU53" s="61">
        <f>$F$19*Table53[[#This Row],[Locality''s Allocation Percentage ]]</f>
        <v>8221.4095249425263</v>
      </c>
      <c r="AV53" s="61">
        <f>$F$20*Table53[[#This Row],[Locality''s Allocation Percentage ]]</f>
        <v>8221.4095249425263</v>
      </c>
      <c r="AW53" s="61">
        <f>$F$21*Table53[[#This Row],[Locality''s Allocation Percentage ]]</f>
        <v>8221.4095249425263</v>
      </c>
      <c r="AX53" s="61">
        <f>$F$22*Table53[[#This Row],[Locality''s Allocation Percentage ]]</f>
        <v>8221.4095249425263</v>
      </c>
      <c r="AY53" s="61"/>
      <c r="AZ53" s="61">
        <f t="shared" si="2"/>
        <v>0</v>
      </c>
      <c r="BA53" s="61">
        <f t="shared" si="2"/>
        <v>9873.7761534585625</v>
      </c>
      <c r="BB53" s="61">
        <f t="shared" si="8"/>
        <v>2476.3856166817604</v>
      </c>
      <c r="BC53" s="61">
        <f t="shared" si="9"/>
        <v>2078.9527339552315</v>
      </c>
      <c r="BD53" s="61">
        <f t="shared" si="10"/>
        <v>2078.9527339352917</v>
      </c>
      <c r="BE53" s="61">
        <f t="shared" si="11"/>
        <v>2398.0803298585215</v>
      </c>
      <c r="BF53" s="61">
        <f t="shared" si="12"/>
        <v>1753.6049802675504</v>
      </c>
      <c r="BG53" s="61">
        <f t="shared" si="13"/>
        <v>2764.2264816339357</v>
      </c>
      <c r="BH53" s="61">
        <f t="shared" si="14"/>
        <v>2851.4041398095292</v>
      </c>
      <c r="BI53" s="61">
        <f t="shared" si="15"/>
        <v>2851.4041418035094</v>
      </c>
      <c r="BJ53" s="61">
        <f t="shared" si="16"/>
        <v>2461.6576293724529</v>
      </c>
      <c r="BK53" s="61">
        <f t="shared" si="17"/>
        <v>2055.3523812356316</v>
      </c>
      <c r="BL53" s="61">
        <f t="shared" si="18"/>
        <v>2055.3523812356316</v>
      </c>
      <c r="BM53" s="61">
        <f t="shared" si="19"/>
        <v>2055.3523812356316</v>
      </c>
      <c r="BN53" s="61">
        <f t="shared" si="20"/>
        <v>2055.3523812356316</v>
      </c>
      <c r="BO53" s="61">
        <f t="shared" si="21"/>
        <v>2055.3523812356316</v>
      </c>
      <c r="BP53" s="61">
        <f t="shared" si="22"/>
        <v>2055.3523812356316</v>
      </c>
      <c r="BQ53" s="61">
        <f t="shared" si="7"/>
        <v>2055.3523812356316</v>
      </c>
      <c r="BR53" s="61"/>
      <c r="BS53" s="61">
        <f>($C$6+$D$6+$E$6)*Table53[[#This Row],[Locality''s Allocation Percentage ]]</f>
        <v>109146.97663055206</v>
      </c>
      <c r="BT53" s="61">
        <f>$F$6*Table53[[#This Row],[Locality''s Allocation Percentage ]]</f>
        <v>39495.10461383425</v>
      </c>
      <c r="BU53" s="61">
        <f t="shared" si="3"/>
        <v>9873.7761534585625</v>
      </c>
      <c r="BV53" s="76">
        <f>($C$7+$D$7+$E$7)*Table53[[#This Row],[Locality''s Allocation Percentage ]]</f>
        <v>28320.266740375697</v>
      </c>
      <c r="BW53" s="76">
        <f>$F$7*Table53[[#This Row],[Locality''s Allocation Percentage ]]</f>
        <v>9905.5424667270418</v>
      </c>
      <c r="BX53" s="76">
        <f t="shared" si="4"/>
        <v>2476.3856166817604</v>
      </c>
    </row>
    <row r="54" spans="2:76" s="19" customFormat="1" ht="18" customHeight="1" x14ac:dyDescent="0.3">
      <c r="B54" s="164" t="s">
        <v>353</v>
      </c>
      <c r="C54" s="164"/>
      <c r="D54" s="164"/>
      <c r="J54" s="36" t="s">
        <v>230</v>
      </c>
      <c r="K54" s="37">
        <v>2.2500225002249998E-3</v>
      </c>
      <c r="M54" s="22" t="s">
        <v>122</v>
      </c>
      <c r="N54" s="61">
        <f>($C$5+$D$5+$E$5)*Table53[[#This Row],[Locality''s Allocation Percentage ]]</f>
        <v>9149.2871581191157</v>
      </c>
      <c r="O54" s="61">
        <f>($C$6+$D$6+$E$6)*Table53[[#This Row],[Locality''s Allocation Percentage ]]</f>
        <v>57919.975806307106</v>
      </c>
      <c r="P54" s="61">
        <f>($C$7+$D$7+$E$7)*Table53[[#This Row],[Locality''s Allocation Percentage ]]</f>
        <v>15028.443435340876</v>
      </c>
      <c r="Q54" s="61">
        <f>($C$8+$D$8+$E$8)*Table53[[#This Row],[Locality''s Allocation Percentage ]]</f>
        <v>12035.103734303442</v>
      </c>
      <c r="R54" s="61">
        <f>($C$9+$D$9+$E$9)*Table53[[#This Row],[Locality''s Allocation Percentage ]]</f>
        <v>12035.103734188009</v>
      </c>
      <c r="S54" s="61">
        <f>($C$10+$D$10+$E$10)*Table53[[#This Row],[Locality''s Allocation Percentage ]]</f>
        <v>13882.540503040327</v>
      </c>
      <c r="T54" s="61">
        <f>($C$11+$D$11+$E$11)*Table53[[#This Row],[Locality''s Allocation Percentage ]]</f>
        <v>10151.658333452802</v>
      </c>
      <c r="U54" s="61">
        <f>($C$12+$D$12+$E$12)*Table53[[#This Row],[Locality''s Allocation Percentage ]]</f>
        <v>16002.168740162149</v>
      </c>
      <c r="V54" s="61">
        <f>($C$13+$D$13+$E$13)*Table53[[#This Row],[Locality''s Allocation Percentage ]]</f>
        <v>16506.842147267856</v>
      </c>
      <c r="W54" s="61">
        <f>($C$14+$D$14+$E$14)*Table53[[#This Row],[Locality''s Allocation Percentage ]]</f>
        <v>16506.842158811054</v>
      </c>
      <c r="X54" s="61">
        <f>($C$15+$D$15+$E$15)*Table53[[#This Row],[Locality''s Allocation Percentage ]]</f>
        <v>14250.590907602107</v>
      </c>
      <c r="Y54" s="61">
        <f>($C$16+$D$16+$E$16)*Table53[[#This Row],[Locality''s Allocation Percentage ]]</f>
        <v>11898.480766158245</v>
      </c>
      <c r="Z54" s="61">
        <f>($C$17+$D$17+$E$17)*Table53[[#This Row],[Locality''s Allocation Percentage ]]</f>
        <v>11898.480766158245</v>
      </c>
      <c r="AA54" s="61">
        <f>($C$18+$D$18+$E$18)*Table53[[#This Row],[Locality''s Allocation Percentage ]]</f>
        <v>11898.480766158245</v>
      </c>
      <c r="AB54" s="61">
        <f>($C$19+$D$19+$E$19)*Table53[[#This Row],[Locality''s Allocation Percentage ]]</f>
        <v>11898.480766158245</v>
      </c>
      <c r="AC54" s="61">
        <f>($C$20+$D$20+$E$20)*Table53[[#This Row],[Locality''s Allocation Percentage ]]</f>
        <v>11898.480766158245</v>
      </c>
      <c r="AD54" s="61">
        <f>($C$21+$D$21+$E$21)*Table53[[#This Row],[Locality''s Allocation Percentage ]]</f>
        <v>11898.480766158245</v>
      </c>
      <c r="AE54" s="61">
        <f>($C$22+$D$22+$E$22)*Table53[[#This Row],[Locality''s Allocation Percentage ]]</f>
        <v>11898.480766158245</v>
      </c>
      <c r="AF54" s="61"/>
      <c r="AG54" s="61"/>
      <c r="AH54" s="61">
        <f>$F$6*Table53[[#This Row],[Locality''s Allocation Percentage ]]</f>
        <v>20958.487118190344</v>
      </c>
      <c r="AI54" s="61">
        <f>$F$7*Table53[[#This Row],[Locality''s Allocation Percentage ]]</f>
        <v>5256.4789033339257</v>
      </c>
      <c r="AJ54" s="61">
        <f>$F$8*Table53[[#This Row],[Locality''s Allocation Percentage ]]</f>
        <v>4412.8713692445954</v>
      </c>
      <c r="AK54" s="61">
        <f>$F$9*Table53[[#This Row],[Locality''s Allocation Percentage ]]</f>
        <v>4412.8713692022702</v>
      </c>
      <c r="AL54" s="61">
        <f>$F$10*Table53[[#This Row],[Locality''s Allocation Percentage ]]</f>
        <v>5090.2648511147863</v>
      </c>
      <c r="AM54" s="61">
        <f>$F$11*Table53[[#This Row],[Locality''s Allocation Percentage ]]</f>
        <v>3722.2747222660269</v>
      </c>
      <c r="AN54" s="61">
        <f>$F$12*Table53[[#This Row],[Locality''s Allocation Percentage ]]</f>
        <v>5867.4618713927875</v>
      </c>
      <c r="AO54" s="61">
        <f>$F$13*Table53[[#This Row],[Locality''s Allocation Percentage ]]</f>
        <v>6052.5087873315479</v>
      </c>
      <c r="AP54" s="61">
        <f>$F$14*Table53[[#This Row],[Locality''s Allocation Percentage ]]</f>
        <v>6052.5087915640524</v>
      </c>
      <c r="AQ54" s="61">
        <f>$F$15*Table53[[#This Row],[Locality''s Allocation Percentage ]]</f>
        <v>5225.216666120773</v>
      </c>
      <c r="AR54" s="61">
        <f>$F$16*Table53[[#This Row],[Locality''s Allocation Percentage ]]</f>
        <v>4362.7762809246897</v>
      </c>
      <c r="AS54" s="61">
        <f>$F$17*Table53[[#This Row],[Locality''s Allocation Percentage ]]</f>
        <v>4362.7762809246897</v>
      </c>
      <c r="AT54" s="61">
        <f>$F$18*Table53[[#This Row],[Locality''s Allocation Percentage ]]</f>
        <v>4362.7762809246897</v>
      </c>
      <c r="AU54" s="61">
        <f>$F$19*Table53[[#This Row],[Locality''s Allocation Percentage ]]</f>
        <v>4362.7762809246897</v>
      </c>
      <c r="AV54" s="61">
        <f>$F$20*Table53[[#This Row],[Locality''s Allocation Percentage ]]</f>
        <v>4362.7762809246897</v>
      </c>
      <c r="AW54" s="61">
        <f>$F$21*Table53[[#This Row],[Locality''s Allocation Percentage ]]</f>
        <v>4362.7762809246897</v>
      </c>
      <c r="AX54" s="61">
        <f>$F$22*Table53[[#This Row],[Locality''s Allocation Percentage ]]</f>
        <v>4362.7762809246897</v>
      </c>
      <c r="AY54" s="61"/>
      <c r="AZ54" s="61">
        <f t="shared" si="2"/>
        <v>0</v>
      </c>
      <c r="BA54" s="61">
        <f t="shared" si="2"/>
        <v>5239.6217795475859</v>
      </c>
      <c r="BB54" s="61">
        <f t="shared" si="8"/>
        <v>1314.1197258334814</v>
      </c>
      <c r="BC54" s="61">
        <f t="shared" si="9"/>
        <v>1103.2178423111488</v>
      </c>
      <c r="BD54" s="61">
        <f t="shared" si="10"/>
        <v>1103.2178423005676</v>
      </c>
      <c r="BE54" s="61">
        <f t="shared" si="11"/>
        <v>1272.5662127786966</v>
      </c>
      <c r="BF54" s="61">
        <f t="shared" si="12"/>
        <v>930.56868056650671</v>
      </c>
      <c r="BG54" s="61">
        <f t="shared" si="13"/>
        <v>1466.8654678481969</v>
      </c>
      <c r="BH54" s="61">
        <f t="shared" si="14"/>
        <v>1513.127196832887</v>
      </c>
      <c r="BI54" s="61">
        <f t="shared" si="15"/>
        <v>1513.1271978910131</v>
      </c>
      <c r="BJ54" s="61">
        <f t="shared" si="16"/>
        <v>1306.3041665301932</v>
      </c>
      <c r="BK54" s="61">
        <f t="shared" si="17"/>
        <v>1090.6940702311724</v>
      </c>
      <c r="BL54" s="61">
        <f t="shared" si="18"/>
        <v>1090.6940702311724</v>
      </c>
      <c r="BM54" s="61">
        <f t="shared" si="19"/>
        <v>1090.6940702311724</v>
      </c>
      <c r="BN54" s="61">
        <f t="shared" si="20"/>
        <v>1090.6940702311724</v>
      </c>
      <c r="BO54" s="61">
        <f t="shared" si="21"/>
        <v>1090.6940702311724</v>
      </c>
      <c r="BP54" s="61">
        <f t="shared" si="22"/>
        <v>1090.6940702311724</v>
      </c>
      <c r="BQ54" s="61">
        <f t="shared" si="7"/>
        <v>1090.6940702311724</v>
      </c>
      <c r="BR54" s="61"/>
      <c r="BS54" s="61">
        <f>($C$6+$D$6+$E$6)*Table53[[#This Row],[Locality''s Allocation Percentage ]]</f>
        <v>57919.975806307106</v>
      </c>
      <c r="BT54" s="61">
        <f>$F$6*Table53[[#This Row],[Locality''s Allocation Percentage ]]</f>
        <v>20958.487118190344</v>
      </c>
      <c r="BU54" s="61">
        <f t="shared" si="3"/>
        <v>5239.6217795475859</v>
      </c>
      <c r="BV54" s="76">
        <f>($C$7+$D$7+$E$7)*Table53[[#This Row],[Locality''s Allocation Percentage ]]</f>
        <v>15028.443435340876</v>
      </c>
      <c r="BW54" s="76">
        <f>$F$7*Table53[[#This Row],[Locality''s Allocation Percentage ]]</f>
        <v>5256.4789033339257</v>
      </c>
      <c r="BX54" s="76">
        <f t="shared" si="4"/>
        <v>1314.1197258334814</v>
      </c>
    </row>
    <row r="55" spans="2:76" s="19" customFormat="1" ht="18" customHeight="1" x14ac:dyDescent="0.3">
      <c r="F55" s="53">
        <v>7592783.21</v>
      </c>
      <c r="H55" s="19">
        <f>SUM(H49,H53)</f>
        <v>2872944.9899999998</v>
      </c>
      <c r="J55" s="36" t="s">
        <v>13</v>
      </c>
      <c r="K55" s="37">
        <v>2.2400224002240001E-3</v>
      </c>
      <c r="M55" s="22" t="s">
        <v>86</v>
      </c>
      <c r="N55" s="61">
        <f>($C$5+$D$5+$E$5)*Table53[[#This Row],[Locality''s Allocation Percentage ]]</f>
        <v>9108.6236596385879</v>
      </c>
      <c r="O55" s="61">
        <f>($C$6+$D$6+$E$6)*Table53[[#This Row],[Locality''s Allocation Percentage ]]</f>
        <v>57662.553691612411</v>
      </c>
      <c r="P55" s="61">
        <f>($C$7+$D$7+$E$7)*Table53[[#This Row],[Locality''s Allocation Percentage ]]</f>
        <v>14961.65035340603</v>
      </c>
      <c r="Q55" s="61">
        <f>($C$8+$D$8+$E$8)*Table53[[#This Row],[Locality''s Allocation Percentage ]]</f>
        <v>11981.614384373206</v>
      </c>
      <c r="R55" s="61">
        <f>($C$9+$D$9+$E$9)*Table53[[#This Row],[Locality''s Allocation Percentage ]]</f>
        <v>11981.614384258286</v>
      </c>
      <c r="S55" s="61">
        <f>($C$10+$D$10+$E$10)*Table53[[#This Row],[Locality''s Allocation Percentage ]]</f>
        <v>13820.840323026816</v>
      </c>
      <c r="T55" s="61">
        <f>($C$11+$D$11+$E$11)*Table53[[#This Row],[Locality''s Allocation Percentage ]]</f>
        <v>10106.539851970791</v>
      </c>
      <c r="U55" s="61">
        <f>($C$12+$D$12+$E$12)*Table53[[#This Row],[Locality''s Allocation Percentage ]]</f>
        <v>15931.047990205876</v>
      </c>
      <c r="V55" s="61">
        <f>($C$13+$D$13+$E$13)*Table53[[#This Row],[Locality''s Allocation Percentage ]]</f>
        <v>16433.478404391113</v>
      </c>
      <c r="W55" s="61">
        <f>($C$14+$D$14+$E$14)*Table53[[#This Row],[Locality''s Allocation Percentage ]]</f>
        <v>16433.478415883008</v>
      </c>
      <c r="X55" s="61">
        <f>($C$15+$D$15+$E$15)*Table53[[#This Row],[Locality''s Allocation Percentage ]]</f>
        <v>14187.254948012765</v>
      </c>
      <c r="Y55" s="61">
        <f>($C$16+$D$16+$E$16)*Table53[[#This Row],[Locality''s Allocation Percentage ]]</f>
        <v>11845.598629419765</v>
      </c>
      <c r="Z55" s="61">
        <f>($C$17+$D$17+$E$17)*Table53[[#This Row],[Locality''s Allocation Percentage ]]</f>
        <v>11845.598629419765</v>
      </c>
      <c r="AA55" s="61">
        <f>($C$18+$D$18+$E$18)*Table53[[#This Row],[Locality''s Allocation Percentage ]]</f>
        <v>11845.598629419765</v>
      </c>
      <c r="AB55" s="61">
        <f>($C$19+$D$19+$E$19)*Table53[[#This Row],[Locality''s Allocation Percentage ]]</f>
        <v>11845.598629419765</v>
      </c>
      <c r="AC55" s="61">
        <f>($C$20+$D$20+$E$20)*Table53[[#This Row],[Locality''s Allocation Percentage ]]</f>
        <v>11845.598629419765</v>
      </c>
      <c r="AD55" s="61">
        <f>($C$21+$D$21+$E$21)*Table53[[#This Row],[Locality''s Allocation Percentage ]]</f>
        <v>11845.598629419765</v>
      </c>
      <c r="AE55" s="61">
        <f>($C$22+$D$22+$E$22)*Table53[[#This Row],[Locality''s Allocation Percentage ]]</f>
        <v>11845.598629419765</v>
      </c>
      <c r="AF55" s="61"/>
      <c r="AG55" s="61"/>
      <c r="AH55" s="61">
        <f>$F$6*Table53[[#This Row],[Locality''s Allocation Percentage ]]</f>
        <v>20865.338286553946</v>
      </c>
      <c r="AI55" s="61">
        <f>$F$7*Table53[[#This Row],[Locality''s Allocation Percentage ]]</f>
        <v>5233.1167748746639</v>
      </c>
      <c r="AJ55" s="61">
        <f>$F$8*Table53[[#This Row],[Locality''s Allocation Percentage ]]</f>
        <v>4393.2586076035086</v>
      </c>
      <c r="AK55" s="61">
        <f>$F$9*Table53[[#This Row],[Locality''s Allocation Percentage ]]</f>
        <v>4393.2586075613717</v>
      </c>
      <c r="AL55" s="61">
        <f>$F$10*Table53[[#This Row],[Locality''s Allocation Percentage ]]</f>
        <v>5067.6414517764988</v>
      </c>
      <c r="AM55" s="61">
        <f>$F$11*Table53[[#This Row],[Locality''s Allocation Percentage ]]</f>
        <v>3705.7312790559558</v>
      </c>
      <c r="AN55" s="61">
        <f>$F$12*Table53[[#This Row],[Locality''s Allocation Percentage ]]</f>
        <v>5841.3842630754871</v>
      </c>
      <c r="AO55" s="61">
        <f>$F$13*Table53[[#This Row],[Locality''s Allocation Percentage ]]</f>
        <v>6025.6087482767416</v>
      </c>
      <c r="AP55" s="61">
        <f>$F$14*Table53[[#This Row],[Locality''s Allocation Percentage ]]</f>
        <v>6025.608752490436</v>
      </c>
      <c r="AQ55" s="61">
        <f>$F$15*Table53[[#This Row],[Locality''s Allocation Percentage ]]</f>
        <v>5201.9934809380147</v>
      </c>
      <c r="AR55" s="61">
        <f>$F$16*Table53[[#This Row],[Locality''s Allocation Percentage ]]</f>
        <v>4343.3861641205804</v>
      </c>
      <c r="AS55" s="61">
        <f>$F$17*Table53[[#This Row],[Locality''s Allocation Percentage ]]</f>
        <v>4343.3861641205804</v>
      </c>
      <c r="AT55" s="61">
        <f>$F$18*Table53[[#This Row],[Locality''s Allocation Percentage ]]</f>
        <v>4343.3861641205804</v>
      </c>
      <c r="AU55" s="61">
        <f>$F$19*Table53[[#This Row],[Locality''s Allocation Percentage ]]</f>
        <v>4343.3861641205804</v>
      </c>
      <c r="AV55" s="61">
        <f>$F$20*Table53[[#This Row],[Locality''s Allocation Percentage ]]</f>
        <v>4343.3861641205804</v>
      </c>
      <c r="AW55" s="61">
        <f>$F$21*Table53[[#This Row],[Locality''s Allocation Percentage ]]</f>
        <v>4343.3861641205804</v>
      </c>
      <c r="AX55" s="61">
        <f>$F$22*Table53[[#This Row],[Locality''s Allocation Percentage ]]</f>
        <v>4343.3861641205804</v>
      </c>
      <c r="AY55" s="61"/>
      <c r="AZ55" s="61">
        <f t="shared" si="2"/>
        <v>0</v>
      </c>
      <c r="BA55" s="61">
        <f t="shared" si="2"/>
        <v>5216.3345716384865</v>
      </c>
      <c r="BB55" s="61">
        <f t="shared" si="8"/>
        <v>1308.279193718666</v>
      </c>
      <c r="BC55" s="61">
        <f t="shared" si="9"/>
        <v>1098.3146519008772</v>
      </c>
      <c r="BD55" s="61">
        <f t="shared" si="10"/>
        <v>1098.3146518903429</v>
      </c>
      <c r="BE55" s="61">
        <f t="shared" si="11"/>
        <v>1266.9103629441247</v>
      </c>
      <c r="BF55" s="61">
        <f t="shared" si="12"/>
        <v>926.43281976398896</v>
      </c>
      <c r="BG55" s="61">
        <f t="shared" si="13"/>
        <v>1460.3460657688718</v>
      </c>
      <c r="BH55" s="61">
        <f t="shared" si="14"/>
        <v>1506.4021870691854</v>
      </c>
      <c r="BI55" s="61">
        <f t="shared" si="15"/>
        <v>1506.402188122609</v>
      </c>
      <c r="BJ55" s="61">
        <f t="shared" si="16"/>
        <v>1300.4983702345037</v>
      </c>
      <c r="BK55" s="61">
        <f t="shared" si="17"/>
        <v>1085.8465410301451</v>
      </c>
      <c r="BL55" s="61">
        <f t="shared" si="18"/>
        <v>1085.8465410301451</v>
      </c>
      <c r="BM55" s="61">
        <f t="shared" si="19"/>
        <v>1085.8465410301451</v>
      </c>
      <c r="BN55" s="61">
        <f t="shared" si="20"/>
        <v>1085.8465410301451</v>
      </c>
      <c r="BO55" s="61">
        <f t="shared" si="21"/>
        <v>1085.8465410301451</v>
      </c>
      <c r="BP55" s="61">
        <f t="shared" si="22"/>
        <v>1085.8465410301451</v>
      </c>
      <c r="BQ55" s="61">
        <f t="shared" si="7"/>
        <v>1085.8465410301451</v>
      </c>
      <c r="BR55" s="61"/>
      <c r="BS55" s="61">
        <f>($C$6+$D$6+$E$6)*Table53[[#This Row],[Locality''s Allocation Percentage ]]</f>
        <v>57662.553691612411</v>
      </c>
      <c r="BT55" s="61">
        <f>$F$6*Table53[[#This Row],[Locality''s Allocation Percentage ]]</f>
        <v>20865.338286553946</v>
      </c>
      <c r="BU55" s="61">
        <f t="shared" si="3"/>
        <v>5216.3345716384865</v>
      </c>
      <c r="BV55" s="76">
        <f>($C$7+$D$7+$E$7)*Table53[[#This Row],[Locality''s Allocation Percentage ]]</f>
        <v>14961.65035340603</v>
      </c>
      <c r="BW55" s="76">
        <f>$F$7*Table53[[#This Row],[Locality''s Allocation Percentage ]]</f>
        <v>5233.1167748746639</v>
      </c>
      <c r="BX55" s="76">
        <f t="shared" si="4"/>
        <v>1308.279193718666</v>
      </c>
    </row>
    <row r="56" spans="2:76" s="19" customFormat="1" ht="18" customHeight="1" x14ac:dyDescent="0.3">
      <c r="F56" s="53"/>
      <c r="J56" s="36" t="s">
        <v>231</v>
      </c>
      <c r="K56" s="37">
        <v>1.7800178001780001E-3</v>
      </c>
      <c r="M56" s="22" t="s">
        <v>52</v>
      </c>
      <c r="N56" s="61">
        <f>($C$5+$D$5+$E$5)*Table53[[#This Row],[Locality''s Allocation Percentage ]]</f>
        <v>7238.1027295342346</v>
      </c>
      <c r="O56" s="61">
        <f>($C$6+$D$6+$E$6)*Table53[[#This Row],[Locality''s Allocation Percentage ]]</f>
        <v>45821.136415656292</v>
      </c>
      <c r="P56" s="61">
        <f>($C$7+$D$7+$E$7)*Table53[[#This Row],[Locality''s Allocation Percentage ]]</f>
        <v>11889.168584403005</v>
      </c>
      <c r="Q56" s="61">
        <f>($C$8+$D$8+$E$8)*Table53[[#This Row],[Locality''s Allocation Percentage ]]</f>
        <v>9521.1042875822786</v>
      </c>
      <c r="R56" s="61">
        <f>($C$9+$D$9+$E$9)*Table53[[#This Row],[Locality''s Allocation Percentage ]]</f>
        <v>9521.1042874909599</v>
      </c>
      <c r="S56" s="61">
        <f>($C$10+$D$10+$E$10)*Table53[[#This Row],[Locality''s Allocation Percentage ]]</f>
        <v>10982.632042405237</v>
      </c>
      <c r="T56" s="61">
        <f>($C$11+$D$11+$E$11)*Table53[[#This Row],[Locality''s Allocation Percentage ]]</f>
        <v>8031.0897037982177</v>
      </c>
      <c r="U56" s="61">
        <f>($C$12+$D$12+$E$12)*Table53[[#This Row],[Locality''s Allocation Percentage ]]</f>
        <v>12659.493492217169</v>
      </c>
      <c r="V56" s="61">
        <f>($C$13+$D$13+$E$13)*Table53[[#This Row],[Locality''s Allocation Percentage ]]</f>
        <v>13058.746232060796</v>
      </c>
      <c r="W56" s="61">
        <f>($C$14+$D$14+$E$14)*Table53[[#This Row],[Locality''s Allocation Percentage ]]</f>
        <v>13058.746241192746</v>
      </c>
      <c r="X56" s="61">
        <f>($C$15+$D$15+$E$15)*Table53[[#This Row],[Locality''s Allocation Percentage ]]</f>
        <v>11273.800806903002</v>
      </c>
      <c r="Y56" s="61">
        <f>($C$16+$D$16+$E$16)*Table53[[#This Row],[Locality''s Allocation Percentage ]]</f>
        <v>9413.0203394496348</v>
      </c>
      <c r="Z56" s="61">
        <f>($C$17+$D$17+$E$17)*Table53[[#This Row],[Locality''s Allocation Percentage ]]</f>
        <v>9413.0203394496348</v>
      </c>
      <c r="AA56" s="61">
        <f>($C$18+$D$18+$E$18)*Table53[[#This Row],[Locality''s Allocation Percentage ]]</f>
        <v>9413.0203394496348</v>
      </c>
      <c r="AB56" s="61">
        <f>($C$19+$D$19+$E$19)*Table53[[#This Row],[Locality''s Allocation Percentage ]]</f>
        <v>9413.0203394496348</v>
      </c>
      <c r="AC56" s="61">
        <f>($C$20+$D$20+$E$20)*Table53[[#This Row],[Locality''s Allocation Percentage ]]</f>
        <v>9413.0203394496348</v>
      </c>
      <c r="AD56" s="61">
        <f>($C$21+$D$21+$E$21)*Table53[[#This Row],[Locality''s Allocation Percentage ]]</f>
        <v>9413.0203394496348</v>
      </c>
      <c r="AE56" s="61">
        <f>($C$22+$D$22+$E$22)*Table53[[#This Row],[Locality''s Allocation Percentage ]]</f>
        <v>9413.0203394496348</v>
      </c>
      <c r="AF56" s="61"/>
      <c r="AG56" s="61"/>
      <c r="AH56" s="61">
        <f>$F$6*Table53[[#This Row],[Locality''s Allocation Percentage ]]</f>
        <v>16580.492031279475</v>
      </c>
      <c r="AI56" s="61">
        <f>$F$7*Table53[[#This Row],[Locality''s Allocation Percentage ]]</f>
        <v>4158.4588657486174</v>
      </c>
      <c r="AJ56" s="61">
        <f>$F$8*Table53[[#This Row],[Locality''s Allocation Percentage ]]</f>
        <v>3491.071572113502</v>
      </c>
      <c r="AK56" s="61">
        <f>$F$9*Table53[[#This Row],[Locality''s Allocation Percentage ]]</f>
        <v>3491.0715720800185</v>
      </c>
      <c r="AL56" s="61">
        <f>$F$10*Table53[[#This Row],[Locality''s Allocation Percentage ]]</f>
        <v>4026.9650822152535</v>
      </c>
      <c r="AM56" s="61">
        <f>$F$11*Table53[[#This Row],[Locality''s Allocation Percentage ]]</f>
        <v>2944.732891392679</v>
      </c>
      <c r="AN56" s="61">
        <f>$F$12*Table53[[#This Row],[Locality''s Allocation Percentage ]]</f>
        <v>4641.814280479628</v>
      </c>
      <c r="AO56" s="61">
        <f>$F$13*Table53[[#This Row],[Locality''s Allocation Percentage ]]</f>
        <v>4788.2069517556247</v>
      </c>
      <c r="AP56" s="61">
        <f>$F$14*Table53[[#This Row],[Locality''s Allocation Percentage ]]</f>
        <v>4788.2069551040067</v>
      </c>
      <c r="AQ56" s="61">
        <f>$F$15*Table53[[#This Row],[Locality''s Allocation Percentage ]]</f>
        <v>4133.726962531101</v>
      </c>
      <c r="AR56" s="61">
        <f>$F$16*Table53[[#This Row],[Locality''s Allocation Percentage ]]</f>
        <v>3451.4407911315325</v>
      </c>
      <c r="AS56" s="61">
        <f>$F$17*Table53[[#This Row],[Locality''s Allocation Percentage ]]</f>
        <v>3451.4407911315325</v>
      </c>
      <c r="AT56" s="61">
        <f>$F$18*Table53[[#This Row],[Locality''s Allocation Percentage ]]</f>
        <v>3451.4407911315325</v>
      </c>
      <c r="AU56" s="61">
        <f>$F$19*Table53[[#This Row],[Locality''s Allocation Percentage ]]</f>
        <v>3451.4407911315325</v>
      </c>
      <c r="AV56" s="61">
        <f>$F$20*Table53[[#This Row],[Locality''s Allocation Percentage ]]</f>
        <v>3451.4407911315325</v>
      </c>
      <c r="AW56" s="61">
        <f>$F$21*Table53[[#This Row],[Locality''s Allocation Percentage ]]</f>
        <v>3451.4407911315325</v>
      </c>
      <c r="AX56" s="61">
        <f>$F$22*Table53[[#This Row],[Locality''s Allocation Percentage ]]</f>
        <v>3451.4407911315325</v>
      </c>
      <c r="AY56" s="61"/>
      <c r="AZ56" s="61">
        <f t="shared" si="2"/>
        <v>0</v>
      </c>
      <c r="BA56" s="61">
        <f t="shared" si="2"/>
        <v>4145.1230078198687</v>
      </c>
      <c r="BB56" s="61">
        <f t="shared" si="8"/>
        <v>1039.6147164371544</v>
      </c>
      <c r="BC56" s="61">
        <f t="shared" si="9"/>
        <v>872.76789302837551</v>
      </c>
      <c r="BD56" s="61">
        <f t="shared" si="10"/>
        <v>872.76789302000464</v>
      </c>
      <c r="BE56" s="61">
        <f t="shared" si="11"/>
        <v>1006.7412705538134</v>
      </c>
      <c r="BF56" s="61">
        <f t="shared" si="12"/>
        <v>736.18322284816975</v>
      </c>
      <c r="BG56" s="61">
        <f t="shared" si="13"/>
        <v>1160.453570119907</v>
      </c>
      <c r="BH56" s="61">
        <f t="shared" si="14"/>
        <v>1197.0517379389062</v>
      </c>
      <c r="BI56" s="61">
        <f t="shared" si="15"/>
        <v>1197.0517387760017</v>
      </c>
      <c r="BJ56" s="61">
        <f t="shared" si="16"/>
        <v>1033.4317406327752</v>
      </c>
      <c r="BK56" s="61">
        <f t="shared" si="17"/>
        <v>862.86019778288312</v>
      </c>
      <c r="BL56" s="61">
        <f t="shared" si="18"/>
        <v>862.86019778288312</v>
      </c>
      <c r="BM56" s="61">
        <f t="shared" si="19"/>
        <v>862.86019778288312</v>
      </c>
      <c r="BN56" s="61">
        <f t="shared" si="20"/>
        <v>862.86019778288312</v>
      </c>
      <c r="BO56" s="61">
        <f t="shared" si="21"/>
        <v>862.86019778288312</v>
      </c>
      <c r="BP56" s="61">
        <f t="shared" si="22"/>
        <v>862.86019778288312</v>
      </c>
      <c r="BQ56" s="61">
        <f t="shared" si="7"/>
        <v>862.86019778288312</v>
      </c>
      <c r="BR56" s="61"/>
      <c r="BS56" s="61">
        <f>($C$6+$D$6+$E$6)*Table53[[#This Row],[Locality''s Allocation Percentage ]]</f>
        <v>45821.136415656292</v>
      </c>
      <c r="BT56" s="61">
        <f>$F$6*Table53[[#This Row],[Locality''s Allocation Percentage ]]</f>
        <v>16580.492031279475</v>
      </c>
      <c r="BU56" s="61">
        <f t="shared" si="3"/>
        <v>4145.1230078198687</v>
      </c>
      <c r="BV56" s="76">
        <f>($C$7+$D$7+$E$7)*Table53[[#This Row],[Locality''s Allocation Percentage ]]</f>
        <v>11889.168584403005</v>
      </c>
      <c r="BW56" s="76">
        <f>$F$7*Table53[[#This Row],[Locality''s Allocation Percentage ]]</f>
        <v>4158.4588657486174</v>
      </c>
      <c r="BX56" s="76">
        <f t="shared" si="4"/>
        <v>1039.6147164371544</v>
      </c>
    </row>
    <row r="57" spans="2:76" s="19" customFormat="1" ht="18" customHeight="1" x14ac:dyDescent="0.3">
      <c r="F57" s="53">
        <f>F55-E35</f>
        <v>4104207.14</v>
      </c>
      <c r="J57" s="36" t="s">
        <v>232</v>
      </c>
      <c r="K57" s="37">
        <v>1.2400124001240001E-3</v>
      </c>
      <c r="M57" s="22" t="s">
        <v>116</v>
      </c>
      <c r="N57" s="61">
        <f>($C$5+$D$5+$E$5)*Table53[[#This Row],[Locality''s Allocation Percentage ]]</f>
        <v>5042.2738115856464</v>
      </c>
      <c r="O57" s="61">
        <f>($C$6+$D$6+$E$6)*Table53[[#This Row],[Locality''s Allocation Percentage ]]</f>
        <v>31920.342222142586</v>
      </c>
      <c r="P57" s="61">
        <f>($C$7+$D$7+$E$7)*Table53[[#This Row],[Locality''s Allocation Percentage ]]</f>
        <v>8282.3421599211961</v>
      </c>
      <c r="Q57" s="61">
        <f>($C$8+$D$8+$E$8)*Table53[[#This Row],[Locality''s Allocation Percentage ]]</f>
        <v>6632.679391349453</v>
      </c>
      <c r="R57" s="61">
        <f>($C$9+$D$9+$E$9)*Table53[[#This Row],[Locality''s Allocation Percentage ]]</f>
        <v>6632.6793912858375</v>
      </c>
      <c r="S57" s="61">
        <f>($C$10+$D$10+$E$10)*Table53[[#This Row],[Locality''s Allocation Percentage ]]</f>
        <v>7650.8223216755596</v>
      </c>
      <c r="T57" s="61">
        <f>($C$11+$D$11+$E$11)*Table53[[#This Row],[Locality''s Allocation Percentage ]]</f>
        <v>5594.6917037695448</v>
      </c>
      <c r="U57" s="61">
        <f>($C$12+$D$12+$E$12)*Table53[[#This Row],[Locality''s Allocation Percentage ]]</f>
        <v>8818.9729945782528</v>
      </c>
      <c r="V57" s="61">
        <f>($C$13+$D$13+$E$13)*Table53[[#This Row],[Locality''s Allocation Percentage ]]</f>
        <v>9097.1041167165095</v>
      </c>
      <c r="W57" s="61">
        <f>($C$14+$D$14+$E$14)*Table53[[#This Row],[Locality''s Allocation Percentage ]]</f>
        <v>9097.1041230780938</v>
      </c>
      <c r="X57" s="61">
        <f>($C$15+$D$15+$E$15)*Table53[[#This Row],[Locality''s Allocation Percentage ]]</f>
        <v>7853.6589890784953</v>
      </c>
      <c r="Y57" s="61">
        <f>($C$16+$D$16+$E$16)*Table53[[#This Row],[Locality''s Allocation Percentage ]]</f>
        <v>6557.3849555716561</v>
      </c>
      <c r="Z57" s="61">
        <f>($C$17+$D$17+$E$17)*Table53[[#This Row],[Locality''s Allocation Percentage ]]</f>
        <v>6557.3849555716561</v>
      </c>
      <c r="AA57" s="61">
        <f>($C$18+$D$18+$E$18)*Table53[[#This Row],[Locality''s Allocation Percentage ]]</f>
        <v>6557.3849555716561</v>
      </c>
      <c r="AB57" s="61">
        <f>($C$19+$D$19+$E$19)*Table53[[#This Row],[Locality''s Allocation Percentage ]]</f>
        <v>6557.3849555716561</v>
      </c>
      <c r="AC57" s="61">
        <f>($C$20+$D$20+$E$20)*Table53[[#This Row],[Locality''s Allocation Percentage ]]</f>
        <v>6557.3849555716561</v>
      </c>
      <c r="AD57" s="61">
        <f>($C$21+$D$21+$E$21)*Table53[[#This Row],[Locality''s Allocation Percentage ]]</f>
        <v>6557.3849555716561</v>
      </c>
      <c r="AE57" s="61">
        <f>($C$22+$D$22+$E$22)*Table53[[#This Row],[Locality''s Allocation Percentage ]]</f>
        <v>6557.3849555716561</v>
      </c>
      <c r="AF57" s="61"/>
      <c r="AG57" s="61"/>
      <c r="AH57" s="61">
        <f>$F$6*Table53[[#This Row],[Locality''s Allocation Percentage ]]</f>
        <v>11550.455122913791</v>
      </c>
      <c r="AI57" s="61">
        <f>$F$7*Table53[[#This Row],[Locality''s Allocation Percentage ]]</f>
        <v>2896.9039289484749</v>
      </c>
      <c r="AJ57" s="61">
        <f>$F$8*Table53[[#This Row],[Locality''s Allocation Percentage ]]</f>
        <v>2431.9824434947996</v>
      </c>
      <c r="AK57" s="61">
        <f>$F$9*Table53[[#This Row],[Locality''s Allocation Percentage ]]</f>
        <v>2431.9824434714737</v>
      </c>
      <c r="AL57" s="61">
        <f>$F$10*Table53[[#This Row],[Locality''s Allocation Percentage ]]</f>
        <v>2805.3015179477047</v>
      </c>
      <c r="AM57" s="61">
        <f>$F$11*Table53[[#This Row],[Locality''s Allocation Percentage ]]</f>
        <v>2051.3869580488326</v>
      </c>
      <c r="AN57" s="61">
        <f>$F$12*Table53[[#This Row],[Locality''s Allocation Percentage ]]</f>
        <v>3233.6234313453592</v>
      </c>
      <c r="AO57" s="61">
        <f>$F$13*Table53[[#This Row],[Locality''s Allocation Percentage ]]</f>
        <v>3335.6048427960532</v>
      </c>
      <c r="AP57" s="61">
        <f>$F$14*Table53[[#This Row],[Locality''s Allocation Percentage ]]</f>
        <v>3335.6048451286342</v>
      </c>
      <c r="AQ57" s="61">
        <f>$F$15*Table53[[#This Row],[Locality''s Allocation Percentage ]]</f>
        <v>2879.6749626621149</v>
      </c>
      <c r="AR57" s="61">
        <f>$F$16*Table53[[#This Row],[Locality''s Allocation Percentage ]]</f>
        <v>2404.3744837096069</v>
      </c>
      <c r="AS57" s="61">
        <f>$F$17*Table53[[#This Row],[Locality''s Allocation Percentage ]]</f>
        <v>2404.3744837096069</v>
      </c>
      <c r="AT57" s="61">
        <f>$F$18*Table53[[#This Row],[Locality''s Allocation Percentage ]]</f>
        <v>2404.3744837096069</v>
      </c>
      <c r="AU57" s="61">
        <f>$F$19*Table53[[#This Row],[Locality''s Allocation Percentage ]]</f>
        <v>2404.3744837096069</v>
      </c>
      <c r="AV57" s="61">
        <f>$F$20*Table53[[#This Row],[Locality''s Allocation Percentage ]]</f>
        <v>2404.3744837096069</v>
      </c>
      <c r="AW57" s="61">
        <f>$F$21*Table53[[#This Row],[Locality''s Allocation Percentage ]]</f>
        <v>2404.3744837096069</v>
      </c>
      <c r="AX57" s="61">
        <f>$F$22*Table53[[#This Row],[Locality''s Allocation Percentage ]]</f>
        <v>2404.3744837096069</v>
      </c>
      <c r="AY57" s="61"/>
      <c r="AZ57" s="61">
        <f t="shared" si="2"/>
        <v>0</v>
      </c>
      <c r="BA57" s="61">
        <f t="shared" si="2"/>
        <v>2887.6137807284476</v>
      </c>
      <c r="BB57" s="61">
        <f t="shared" si="8"/>
        <v>724.22598223711873</v>
      </c>
      <c r="BC57" s="61">
        <f t="shared" si="9"/>
        <v>607.99561087369989</v>
      </c>
      <c r="BD57" s="61">
        <f t="shared" si="10"/>
        <v>607.99561086786844</v>
      </c>
      <c r="BE57" s="61">
        <f t="shared" si="11"/>
        <v>701.32537948692618</v>
      </c>
      <c r="BF57" s="61">
        <f t="shared" si="12"/>
        <v>512.84673951220816</v>
      </c>
      <c r="BG57" s="61">
        <f t="shared" si="13"/>
        <v>808.40585783633981</v>
      </c>
      <c r="BH57" s="61">
        <f t="shared" si="14"/>
        <v>833.90121069901329</v>
      </c>
      <c r="BI57" s="61">
        <f t="shared" si="15"/>
        <v>833.90121128215856</v>
      </c>
      <c r="BJ57" s="61">
        <f t="shared" si="16"/>
        <v>719.91874066552873</v>
      </c>
      <c r="BK57" s="61">
        <f t="shared" si="17"/>
        <v>601.09362092740173</v>
      </c>
      <c r="BL57" s="61">
        <f t="shared" si="18"/>
        <v>601.09362092740173</v>
      </c>
      <c r="BM57" s="61">
        <f t="shared" si="19"/>
        <v>601.09362092740173</v>
      </c>
      <c r="BN57" s="61">
        <f t="shared" si="20"/>
        <v>601.09362092740173</v>
      </c>
      <c r="BO57" s="61">
        <f t="shared" si="21"/>
        <v>601.09362092740173</v>
      </c>
      <c r="BP57" s="61">
        <f t="shared" si="22"/>
        <v>601.09362092740173</v>
      </c>
      <c r="BQ57" s="61">
        <f t="shared" si="7"/>
        <v>601.09362092740173</v>
      </c>
      <c r="BR57" s="61"/>
      <c r="BS57" s="61">
        <f>($C$6+$D$6+$E$6)*Table53[[#This Row],[Locality''s Allocation Percentage ]]</f>
        <v>31920.342222142586</v>
      </c>
      <c r="BT57" s="61">
        <f>$F$6*Table53[[#This Row],[Locality''s Allocation Percentage ]]</f>
        <v>11550.455122913791</v>
      </c>
      <c r="BU57" s="61">
        <f t="shared" si="3"/>
        <v>2887.6137807284476</v>
      </c>
      <c r="BV57" s="76">
        <f>($C$7+$D$7+$E$7)*Table53[[#This Row],[Locality''s Allocation Percentage ]]</f>
        <v>8282.3421599211961</v>
      </c>
      <c r="BW57" s="76">
        <f>$F$7*Table53[[#This Row],[Locality''s Allocation Percentage ]]</f>
        <v>2896.9039289484749</v>
      </c>
      <c r="BX57" s="76">
        <f t="shared" si="4"/>
        <v>724.22598223711873</v>
      </c>
    </row>
    <row r="58" spans="2:76" s="19" customFormat="1" ht="18" customHeight="1" x14ac:dyDescent="0.3">
      <c r="F58" s="53"/>
      <c r="J58" s="36" t="s">
        <v>233</v>
      </c>
      <c r="K58" s="37">
        <v>3.5300353003529998E-3</v>
      </c>
      <c r="M58" s="22" t="s">
        <v>103</v>
      </c>
      <c r="N58" s="61">
        <f>($C$5+$D$5+$E$5)*Table53[[#This Row],[Locality''s Allocation Percentage ]]</f>
        <v>14354.21496362688</v>
      </c>
      <c r="O58" s="61">
        <f>($C$6+$D$6+$E$6)*Table53[[#This Row],[Locality''s Allocation Percentage ]]</f>
        <v>90870.006487228471</v>
      </c>
      <c r="P58" s="61">
        <f>($C$7+$D$7+$E$7)*Table53[[#This Row],[Locality''s Allocation Percentage ]]</f>
        <v>23577.957923001464</v>
      </c>
      <c r="Q58" s="61">
        <f>($C$8+$D$8+$E$8)*Table53[[#This Row],[Locality''s Allocation Percentage ]]</f>
        <v>18881.740525373843</v>
      </c>
      <c r="R58" s="61">
        <f>($C$9+$D$9+$E$9)*Table53[[#This Row],[Locality''s Allocation Percentage ]]</f>
        <v>18881.740525192745</v>
      </c>
      <c r="S58" s="61">
        <f>($C$10+$D$10+$E$10)*Table53[[#This Row],[Locality''s Allocation Percentage ]]</f>
        <v>21780.163544769937</v>
      </c>
      <c r="T58" s="61">
        <f>($C$11+$D$11+$E$11)*Table53[[#This Row],[Locality''s Allocation Percentage ]]</f>
        <v>15926.823963150397</v>
      </c>
      <c r="U58" s="61">
        <f>($C$12+$D$12+$E$12)*Table53[[#This Row],[Locality''s Allocation Percentage ]]</f>
        <v>25105.624734565507</v>
      </c>
      <c r="V58" s="61">
        <f>($C$13+$D$13+$E$13)*Table53[[#This Row],[Locality''s Allocation Percentage ]]</f>
        <v>25897.40123549135</v>
      </c>
      <c r="W58" s="61">
        <f>($C$14+$D$14+$E$14)*Table53[[#This Row],[Locality''s Allocation Percentage ]]</f>
        <v>25897.401253601343</v>
      </c>
      <c r="X58" s="61">
        <f>($C$15+$D$15+$E$15)*Table53[[#This Row],[Locality''s Allocation Percentage ]]</f>
        <v>22357.593735037972</v>
      </c>
      <c r="Y58" s="61">
        <f>($C$16+$D$16+$E$16)*Table53[[#This Row],[Locality''s Allocation Percentage ]]</f>
        <v>18667.394268683824</v>
      </c>
      <c r="Z58" s="61">
        <f>($C$17+$D$17+$E$17)*Table53[[#This Row],[Locality''s Allocation Percentage ]]</f>
        <v>18667.394268683824</v>
      </c>
      <c r="AA58" s="61">
        <f>($C$18+$D$18+$E$18)*Table53[[#This Row],[Locality''s Allocation Percentage ]]</f>
        <v>18667.394268683824</v>
      </c>
      <c r="AB58" s="61">
        <f>($C$19+$D$19+$E$19)*Table53[[#This Row],[Locality''s Allocation Percentage ]]</f>
        <v>18667.394268683824</v>
      </c>
      <c r="AC58" s="61">
        <f>($C$20+$D$20+$E$20)*Table53[[#This Row],[Locality''s Allocation Percentage ]]</f>
        <v>18667.394268683824</v>
      </c>
      <c r="AD58" s="61">
        <f>($C$21+$D$21+$E$21)*Table53[[#This Row],[Locality''s Allocation Percentage ]]</f>
        <v>18667.394268683824</v>
      </c>
      <c r="AE58" s="61">
        <f>($C$22+$D$22+$E$22)*Table53[[#This Row],[Locality''s Allocation Percentage ]]</f>
        <v>18667.394268683824</v>
      </c>
      <c r="AF58" s="61"/>
      <c r="AG58" s="61"/>
      <c r="AH58" s="61">
        <f>$F$6*Table53[[#This Row],[Locality''s Allocation Percentage ]]</f>
        <v>32881.537567649742</v>
      </c>
      <c r="AI58" s="61">
        <f>$F$7*Table53[[#This Row],[Locality''s Allocation Percentage ]]</f>
        <v>8246.8313461194466</v>
      </c>
      <c r="AJ58" s="61">
        <f>$F$8*Table53[[#This Row],[Locality''s Allocation Percentage ]]</f>
        <v>6923.3048593037429</v>
      </c>
      <c r="AK58" s="61">
        <f>$F$9*Table53[[#This Row],[Locality''s Allocation Percentage ]]</f>
        <v>6923.3048592373398</v>
      </c>
      <c r="AL58" s="61">
        <f>$F$10*Table53[[#This Row],[Locality''s Allocation Percentage ]]</f>
        <v>7986.0599664156425</v>
      </c>
      <c r="AM58" s="61">
        <f>$F$11*Table53[[#This Row],[Locality''s Allocation Percentage ]]</f>
        <v>5839.835453155144</v>
      </c>
      <c r="AN58" s="61">
        <f>$F$12*Table53[[#This Row],[Locality''s Allocation Percentage ]]</f>
        <v>9205.3957360073509</v>
      </c>
      <c r="AO58" s="61">
        <f>$F$13*Table53[[#This Row],[Locality''s Allocation Percentage ]]</f>
        <v>9495.7137863468288</v>
      </c>
      <c r="AP58" s="61">
        <f>$F$14*Table53[[#This Row],[Locality''s Allocation Percentage ]]</f>
        <v>9495.7137929871587</v>
      </c>
      <c r="AQ58" s="61">
        <f>$F$15*Table53[[#This Row],[Locality''s Allocation Percentage ]]</f>
        <v>8197.7843695139236</v>
      </c>
      <c r="AR58" s="61">
        <f>$F$16*Table53[[#This Row],[Locality''s Allocation Percentage ]]</f>
        <v>6844.7112318507352</v>
      </c>
      <c r="AS58" s="61">
        <f>$F$17*Table53[[#This Row],[Locality''s Allocation Percentage ]]</f>
        <v>6844.7112318507352</v>
      </c>
      <c r="AT58" s="61">
        <f>$F$18*Table53[[#This Row],[Locality''s Allocation Percentage ]]</f>
        <v>6844.7112318507352</v>
      </c>
      <c r="AU58" s="61">
        <f>$F$19*Table53[[#This Row],[Locality''s Allocation Percentage ]]</f>
        <v>6844.7112318507352</v>
      </c>
      <c r="AV58" s="61">
        <f>$F$20*Table53[[#This Row],[Locality''s Allocation Percentage ]]</f>
        <v>6844.7112318507352</v>
      </c>
      <c r="AW58" s="61">
        <f>$F$21*Table53[[#This Row],[Locality''s Allocation Percentage ]]</f>
        <v>6844.7112318507352</v>
      </c>
      <c r="AX58" s="61">
        <f>$F$22*Table53[[#This Row],[Locality''s Allocation Percentage ]]</f>
        <v>6844.7112318507352</v>
      </c>
      <c r="AY58" s="61"/>
      <c r="AZ58" s="61">
        <f t="shared" si="2"/>
        <v>0</v>
      </c>
      <c r="BA58" s="61">
        <f t="shared" si="2"/>
        <v>8220.3843919124356</v>
      </c>
      <c r="BB58" s="61">
        <f t="shared" si="8"/>
        <v>2061.7078365298617</v>
      </c>
      <c r="BC58" s="61">
        <f t="shared" si="9"/>
        <v>1730.8262148259357</v>
      </c>
      <c r="BD58" s="61">
        <f t="shared" si="10"/>
        <v>1730.8262148093349</v>
      </c>
      <c r="BE58" s="61">
        <f t="shared" si="11"/>
        <v>1996.5149916039106</v>
      </c>
      <c r="BF58" s="61">
        <f t="shared" si="12"/>
        <v>1459.958863288786</v>
      </c>
      <c r="BG58" s="61">
        <f t="shared" si="13"/>
        <v>2301.3489340018377</v>
      </c>
      <c r="BH58" s="61">
        <f t="shared" si="14"/>
        <v>2373.9284465867072</v>
      </c>
      <c r="BI58" s="61">
        <f t="shared" si="15"/>
        <v>2373.9284482467897</v>
      </c>
      <c r="BJ58" s="61">
        <f t="shared" si="16"/>
        <v>2049.4460923784809</v>
      </c>
      <c r="BK58" s="61">
        <f t="shared" si="17"/>
        <v>1711.1778079626838</v>
      </c>
      <c r="BL58" s="61">
        <f t="shared" si="18"/>
        <v>1711.1778079626838</v>
      </c>
      <c r="BM58" s="61">
        <f t="shared" si="19"/>
        <v>1711.1778079626838</v>
      </c>
      <c r="BN58" s="61">
        <f t="shared" si="20"/>
        <v>1711.1778079626838</v>
      </c>
      <c r="BO58" s="61">
        <f t="shared" si="21"/>
        <v>1711.1778079626838</v>
      </c>
      <c r="BP58" s="61">
        <f t="shared" si="22"/>
        <v>1711.1778079626838</v>
      </c>
      <c r="BQ58" s="61">
        <f t="shared" si="7"/>
        <v>1711.1778079626838</v>
      </c>
      <c r="BR58" s="61"/>
      <c r="BS58" s="61">
        <f>($C$6+$D$6+$E$6)*Table53[[#This Row],[Locality''s Allocation Percentage ]]</f>
        <v>90870.006487228471</v>
      </c>
      <c r="BT58" s="61">
        <f>$F$6*Table53[[#This Row],[Locality''s Allocation Percentage ]]</f>
        <v>32881.537567649742</v>
      </c>
      <c r="BU58" s="61">
        <f t="shared" si="3"/>
        <v>8220.3843919124356</v>
      </c>
      <c r="BV58" s="76">
        <f>($C$7+$D$7+$E$7)*Table53[[#This Row],[Locality''s Allocation Percentage ]]</f>
        <v>23577.957923001464</v>
      </c>
      <c r="BW58" s="76">
        <f>$F$7*Table53[[#This Row],[Locality''s Allocation Percentage ]]</f>
        <v>8246.8313461194466</v>
      </c>
      <c r="BX58" s="76">
        <f t="shared" si="4"/>
        <v>2061.7078365298617</v>
      </c>
    </row>
    <row r="59" spans="2:76" s="19" customFormat="1" ht="18" customHeight="1" x14ac:dyDescent="0.3">
      <c r="F59" s="53">
        <f>F55*0.3</f>
        <v>2277834.963</v>
      </c>
      <c r="J59" s="36" t="s">
        <v>136</v>
      </c>
      <c r="K59" s="37">
        <v>1.5380153801538E-2</v>
      </c>
      <c r="M59" s="22" t="s">
        <v>136</v>
      </c>
      <c r="N59" s="61">
        <f>($C$5+$D$5+$E$5)*Table53[[#This Row],[Locality''s Allocation Percentage ]]</f>
        <v>62540.460663054226</v>
      </c>
      <c r="O59" s="61">
        <f>($C$6+$D$6+$E$6)*Table53[[#This Row],[Locality''s Allocation Percentage ]]</f>
        <v>395915.21240044589</v>
      </c>
      <c r="P59" s="61">
        <f>($C$7+$D$7+$E$7)*Table53[[#This Row],[Locality''s Allocation Percentage ]]</f>
        <v>102727.76001579675</v>
      </c>
      <c r="Q59" s="61">
        <f>($C$8+$D$8+$E$8)*Table53[[#This Row],[Locality''s Allocation Percentage ]]</f>
        <v>82266.620192705304</v>
      </c>
      <c r="R59" s="61">
        <f>($C$9+$D$9+$E$9)*Table53[[#This Row],[Locality''s Allocation Percentage ]]</f>
        <v>82266.620191916256</v>
      </c>
      <c r="S59" s="61">
        <f>($C$10+$D$10+$E$10)*Table53[[#This Row],[Locality''s Allocation Percentage ]]</f>
        <v>94894.876860782329</v>
      </c>
      <c r="T59" s="61">
        <f>($C$11+$D$11+$E$11)*Table53[[#This Row],[Locality''s Allocation Percentage ]]</f>
        <v>69392.224519335155</v>
      </c>
      <c r="U59" s="61">
        <f>($C$12+$D$12+$E$12)*Table53[[#This Row],[Locality''s Allocation Percentage ]]</f>
        <v>109383.71343275283</v>
      </c>
      <c r="V59" s="61">
        <f>($C$13+$D$13+$E$13)*Table53[[#This Row],[Locality''s Allocation Percentage ]]</f>
        <v>112833.4365444354</v>
      </c>
      <c r="W59" s="61">
        <f>($C$14+$D$14+$E$14)*Table53[[#This Row],[Locality''s Allocation Percentage ]]</f>
        <v>112833.43662333957</v>
      </c>
      <c r="X59" s="61">
        <f>($C$15+$D$15+$E$15)*Table53[[#This Row],[Locality''s Allocation Percentage ]]</f>
        <v>97410.705848409081</v>
      </c>
      <c r="Y59" s="61">
        <f>($C$16+$D$16+$E$16)*Table53[[#This Row],[Locality''s Allocation Percentage ]]</f>
        <v>81332.726303783915</v>
      </c>
      <c r="Z59" s="61">
        <f>($C$17+$D$17+$E$17)*Table53[[#This Row],[Locality''s Allocation Percentage ]]</f>
        <v>81332.726303783915</v>
      </c>
      <c r="AA59" s="61">
        <f>($C$18+$D$18+$E$18)*Table53[[#This Row],[Locality''s Allocation Percentage ]]</f>
        <v>81332.726303783915</v>
      </c>
      <c r="AB59" s="61">
        <f>($C$19+$D$19+$E$19)*Table53[[#This Row],[Locality''s Allocation Percentage ]]</f>
        <v>81332.726303783915</v>
      </c>
      <c r="AC59" s="61">
        <f>($C$20+$D$20+$E$20)*Table53[[#This Row],[Locality''s Allocation Percentage ]]</f>
        <v>81332.726303783915</v>
      </c>
      <c r="AD59" s="61">
        <f>($C$21+$D$21+$E$21)*Table53[[#This Row],[Locality''s Allocation Percentage ]]</f>
        <v>81332.726303783915</v>
      </c>
      <c r="AE59" s="61">
        <f>($C$22+$D$22+$E$22)*Table53[[#This Row],[Locality''s Allocation Percentage ]]</f>
        <v>81332.726303783915</v>
      </c>
      <c r="AF59" s="61"/>
      <c r="AG59" s="61"/>
      <c r="AH59" s="61">
        <f>$F$6*Table53[[#This Row],[Locality''s Allocation Percentage ]]</f>
        <v>143262.90305678555</v>
      </c>
      <c r="AI59" s="61">
        <f>$F$7*Table53[[#This Row],[Locality''s Allocation Percentage ]]</f>
        <v>35930.953570344791</v>
      </c>
      <c r="AJ59" s="61">
        <f>$F$8*Table53[[#This Row],[Locality''s Allocation Percentage ]]</f>
        <v>30164.427403991944</v>
      </c>
      <c r="AK59" s="61">
        <f>$F$9*Table53[[#This Row],[Locality''s Allocation Percentage ]]</f>
        <v>30164.42740370263</v>
      </c>
      <c r="AL59" s="61">
        <f>$F$10*Table53[[#This Row],[Locality''s Allocation Percentage ]]</f>
        <v>34794.788182286851</v>
      </c>
      <c r="AM59" s="61">
        <f>$F$11*Table53[[#This Row],[Locality''s Allocation Percentage ]]</f>
        <v>25443.815657089552</v>
      </c>
      <c r="AN59" s="61">
        <f>$F$12*Table53[[#This Row],[Locality''s Allocation Percentage ]]</f>
        <v>40107.361592009373</v>
      </c>
      <c r="AO59" s="61">
        <f>$F$13*Table53[[#This Row],[Locality''s Allocation Percentage ]]</f>
        <v>41372.260066292984</v>
      </c>
      <c r="AP59" s="61">
        <f>$F$14*Table53[[#This Row],[Locality''s Allocation Percentage ]]</f>
        <v>41372.260095224505</v>
      </c>
      <c r="AQ59" s="61">
        <f>$F$15*Table53[[#This Row],[Locality''s Allocation Percentage ]]</f>
        <v>35717.258811083324</v>
      </c>
      <c r="AR59" s="61">
        <f>$F$16*Table53[[#This Row],[Locality''s Allocation Percentage ]]</f>
        <v>29821.999644720767</v>
      </c>
      <c r="AS59" s="61">
        <f>$F$17*Table53[[#This Row],[Locality''s Allocation Percentage ]]</f>
        <v>29821.999644720767</v>
      </c>
      <c r="AT59" s="61">
        <f>$F$18*Table53[[#This Row],[Locality''s Allocation Percentage ]]</f>
        <v>29821.999644720767</v>
      </c>
      <c r="AU59" s="61">
        <f>$F$19*Table53[[#This Row],[Locality''s Allocation Percentage ]]</f>
        <v>29821.999644720767</v>
      </c>
      <c r="AV59" s="61">
        <f>$F$20*Table53[[#This Row],[Locality''s Allocation Percentage ]]</f>
        <v>29821.999644720767</v>
      </c>
      <c r="AW59" s="61">
        <f>$F$21*Table53[[#This Row],[Locality''s Allocation Percentage ]]</f>
        <v>29821.999644720767</v>
      </c>
      <c r="AX59" s="61">
        <f>$F$22*Table53[[#This Row],[Locality''s Allocation Percentage ]]</f>
        <v>29821.999644720767</v>
      </c>
      <c r="AY59" s="61"/>
      <c r="AZ59" s="61">
        <f t="shared" si="2"/>
        <v>0</v>
      </c>
      <c r="BA59" s="61">
        <f t="shared" si="2"/>
        <v>35815.725764196388</v>
      </c>
      <c r="BB59" s="61">
        <f t="shared" si="8"/>
        <v>8982.7383925861977</v>
      </c>
      <c r="BC59" s="61">
        <f t="shared" si="9"/>
        <v>7541.1068509979859</v>
      </c>
      <c r="BD59" s="61">
        <f t="shared" si="10"/>
        <v>7541.1068509256575</v>
      </c>
      <c r="BE59" s="61">
        <f t="shared" si="11"/>
        <v>8698.6970455717128</v>
      </c>
      <c r="BF59" s="61">
        <f t="shared" si="12"/>
        <v>6360.9539142723879</v>
      </c>
      <c r="BG59" s="61">
        <f t="shared" si="13"/>
        <v>10026.840398002343</v>
      </c>
      <c r="BH59" s="61">
        <f t="shared" si="14"/>
        <v>10343.065016573246</v>
      </c>
      <c r="BI59" s="61">
        <f t="shared" si="15"/>
        <v>10343.065023806126</v>
      </c>
      <c r="BJ59" s="61">
        <f t="shared" si="16"/>
        <v>8929.314702770831</v>
      </c>
      <c r="BK59" s="61">
        <f t="shared" si="17"/>
        <v>7455.4999111801917</v>
      </c>
      <c r="BL59" s="61">
        <f t="shared" si="18"/>
        <v>7455.4999111801917</v>
      </c>
      <c r="BM59" s="61">
        <f t="shared" si="19"/>
        <v>7455.4999111801917</v>
      </c>
      <c r="BN59" s="61">
        <f t="shared" si="20"/>
        <v>7455.4999111801917</v>
      </c>
      <c r="BO59" s="61">
        <f t="shared" si="21"/>
        <v>7455.4999111801917</v>
      </c>
      <c r="BP59" s="61">
        <f t="shared" si="22"/>
        <v>7455.4999111801917</v>
      </c>
      <c r="BQ59" s="61">
        <f t="shared" si="7"/>
        <v>7455.4999111801917</v>
      </c>
      <c r="BR59" s="61"/>
      <c r="BS59" s="61">
        <f>($C$6+$D$6+$E$6)*Table53[[#This Row],[Locality''s Allocation Percentage ]]</f>
        <v>395915.21240044589</v>
      </c>
      <c r="BT59" s="61">
        <f>$F$6*Table53[[#This Row],[Locality''s Allocation Percentage ]]</f>
        <v>143262.90305678555</v>
      </c>
      <c r="BU59" s="61">
        <f t="shared" si="3"/>
        <v>35815.725764196388</v>
      </c>
      <c r="BV59" s="76">
        <f>($C$7+$D$7+$E$7)*Table53[[#This Row],[Locality''s Allocation Percentage ]]</f>
        <v>102727.76001579675</v>
      </c>
      <c r="BW59" s="76">
        <f>$F$7*Table53[[#This Row],[Locality''s Allocation Percentage ]]</f>
        <v>35930.953570344791</v>
      </c>
      <c r="BX59" s="76">
        <f t="shared" si="4"/>
        <v>8982.7383925861977</v>
      </c>
    </row>
    <row r="60" spans="2:76" s="19" customFormat="1" ht="18" customHeight="1" x14ac:dyDescent="0.3">
      <c r="J60" s="36" t="s">
        <v>18</v>
      </c>
      <c r="K60" s="37">
        <v>1.0790107901079E-2</v>
      </c>
      <c r="M60" s="22" t="s">
        <v>124</v>
      </c>
      <c r="N60" s="61">
        <f>($C$5+$D$5+$E$5)*Table53[[#This Row],[Locality''s Allocation Percentage ]]</f>
        <v>43875.914860491226</v>
      </c>
      <c r="O60" s="61">
        <f>($C$6+$D$6+$E$6)*Table53[[#This Row],[Locality''s Allocation Percentage ]]</f>
        <v>277758.4617555794</v>
      </c>
      <c r="P60" s="61">
        <f>($C$7+$D$7+$E$7)*Table53[[#This Row],[Locality''s Allocation Percentage ]]</f>
        <v>72069.735407701359</v>
      </c>
      <c r="Q60" s="61">
        <f>($C$8+$D$8+$E$8)*Table53[[#This Row],[Locality''s Allocation Percentage ]]</f>
        <v>57715.008574726286</v>
      </c>
      <c r="R60" s="61">
        <f>($C$9+$D$9+$E$9)*Table53[[#This Row],[Locality''s Allocation Percentage ]]</f>
        <v>57715.008574172723</v>
      </c>
      <c r="S60" s="61">
        <f>($C$10+$D$10+$E$10)*Table53[[#This Row],[Locality''s Allocation Percentage ]]</f>
        <v>66574.494234580066</v>
      </c>
      <c r="T60" s="61">
        <f>($C$11+$D$11+$E$11)*Table53[[#This Row],[Locality''s Allocation Percentage ]]</f>
        <v>48682.841519091438</v>
      </c>
      <c r="U60" s="61">
        <f>($C$12+$D$12+$E$12)*Table53[[#This Row],[Locality''s Allocation Percentage ]]</f>
        <v>76739.289202822052</v>
      </c>
      <c r="V60" s="61">
        <f>($C$13+$D$13+$E$13)*Table53[[#This Row],[Locality''s Allocation Percentage ]]</f>
        <v>79159.478564008983</v>
      </c>
      <c r="W60" s="61">
        <f>($C$14+$D$14+$E$14)*Table53[[#This Row],[Locality''s Allocation Percentage ]]</f>
        <v>79159.478619365022</v>
      </c>
      <c r="X60" s="61">
        <f>($C$15+$D$15+$E$15)*Table53[[#This Row],[Locality''s Allocation Percentage ]]</f>
        <v>68339.500396900781</v>
      </c>
      <c r="Y60" s="61">
        <f>($C$16+$D$16+$E$16)*Table53[[#This Row],[Locality''s Allocation Percentage ]]</f>
        <v>57059.825540821097</v>
      </c>
      <c r="Z60" s="61">
        <f>($C$17+$D$17+$E$17)*Table53[[#This Row],[Locality''s Allocation Percentage ]]</f>
        <v>57059.825540821097</v>
      </c>
      <c r="AA60" s="61">
        <f>($C$18+$D$18+$E$18)*Table53[[#This Row],[Locality''s Allocation Percentage ]]</f>
        <v>57059.825540821097</v>
      </c>
      <c r="AB60" s="61">
        <f>($C$19+$D$19+$E$19)*Table53[[#This Row],[Locality''s Allocation Percentage ]]</f>
        <v>57059.825540821097</v>
      </c>
      <c r="AC60" s="61">
        <f>($C$20+$D$20+$E$20)*Table53[[#This Row],[Locality''s Allocation Percentage ]]</f>
        <v>57059.825540821097</v>
      </c>
      <c r="AD60" s="61">
        <f>($C$21+$D$21+$E$21)*Table53[[#This Row],[Locality''s Allocation Percentage ]]</f>
        <v>57059.825540821097</v>
      </c>
      <c r="AE60" s="61">
        <f>($C$22+$D$22+$E$22)*Table53[[#This Row],[Locality''s Allocation Percentage ]]</f>
        <v>57059.825540821097</v>
      </c>
      <c r="AF60" s="61"/>
      <c r="AG60" s="61"/>
      <c r="AH60" s="61">
        <f>$F$6*Table53[[#This Row],[Locality''s Allocation Percentage ]]</f>
        <v>100507.58933567726</v>
      </c>
      <c r="AI60" s="61">
        <f>$F$7*Table53[[#This Row],[Locality''s Allocation Percentage ]]</f>
        <v>25207.736607543582</v>
      </c>
      <c r="AJ60" s="61">
        <f>$F$8*Table53[[#This Row],[Locality''s Allocation Percentage ]]</f>
        <v>21162.169810732968</v>
      </c>
      <c r="AK60" s="61">
        <f>$F$9*Table53[[#This Row],[Locality''s Allocation Percentage ]]</f>
        <v>21162.169810529998</v>
      </c>
      <c r="AL60" s="61">
        <f>$F$10*Table53[[#This Row],[Locality''s Allocation Percentage ]]</f>
        <v>24410.647886012688</v>
      </c>
      <c r="AM60" s="61">
        <f>$F$11*Table53[[#This Row],[Locality''s Allocation Percentage ]]</f>
        <v>17850.375223666859</v>
      </c>
      <c r="AN60" s="61">
        <f>$F$12*Table53[[#This Row],[Locality''s Allocation Percentage ]]</f>
        <v>28137.73937436808</v>
      </c>
      <c r="AO60" s="61">
        <f>$F$13*Table53[[#This Row],[Locality''s Allocation Percentage ]]</f>
        <v>29025.142140136624</v>
      </c>
      <c r="AP60" s="61">
        <f>$F$14*Table53[[#This Row],[Locality''s Allocation Percentage ]]</f>
        <v>29025.142160433836</v>
      </c>
      <c r="AQ60" s="61">
        <f>$F$15*Table53[[#This Row],[Locality''s Allocation Percentage ]]</f>
        <v>25057.81681219695</v>
      </c>
      <c r="AR60" s="61">
        <f>$F$16*Table53[[#This Row],[Locality''s Allocation Percentage ]]</f>
        <v>20921.936031634399</v>
      </c>
      <c r="AS60" s="61">
        <f>$F$17*Table53[[#This Row],[Locality''s Allocation Percentage ]]</f>
        <v>20921.936031634399</v>
      </c>
      <c r="AT60" s="61">
        <f>$F$18*Table53[[#This Row],[Locality''s Allocation Percentage ]]</f>
        <v>20921.936031634399</v>
      </c>
      <c r="AU60" s="61">
        <f>$F$19*Table53[[#This Row],[Locality''s Allocation Percentage ]]</f>
        <v>20921.936031634399</v>
      </c>
      <c r="AV60" s="61">
        <f>$F$20*Table53[[#This Row],[Locality''s Allocation Percentage ]]</f>
        <v>20921.936031634399</v>
      </c>
      <c r="AW60" s="61">
        <f>$F$21*Table53[[#This Row],[Locality''s Allocation Percentage ]]</f>
        <v>20921.936031634399</v>
      </c>
      <c r="AX60" s="61">
        <f>$F$22*Table53[[#This Row],[Locality''s Allocation Percentage ]]</f>
        <v>20921.936031634399</v>
      </c>
      <c r="AY60" s="61"/>
      <c r="AZ60" s="61">
        <f t="shared" si="2"/>
        <v>0</v>
      </c>
      <c r="BA60" s="61">
        <f t="shared" si="2"/>
        <v>25126.897333919314</v>
      </c>
      <c r="BB60" s="61">
        <f t="shared" si="8"/>
        <v>6301.9341518858955</v>
      </c>
      <c r="BC60" s="61">
        <f t="shared" si="9"/>
        <v>5290.5424526832421</v>
      </c>
      <c r="BD60" s="61">
        <f t="shared" si="10"/>
        <v>5290.5424526324996</v>
      </c>
      <c r="BE60" s="61">
        <f t="shared" si="11"/>
        <v>6102.661971503172</v>
      </c>
      <c r="BF60" s="61">
        <f t="shared" si="12"/>
        <v>4462.5938059167147</v>
      </c>
      <c r="BG60" s="61">
        <f t="shared" si="13"/>
        <v>7034.4348435920201</v>
      </c>
      <c r="BH60" s="61">
        <f t="shared" si="14"/>
        <v>7256.2855350341561</v>
      </c>
      <c r="BI60" s="61">
        <f t="shared" si="15"/>
        <v>7256.2855401084589</v>
      </c>
      <c r="BJ60" s="61">
        <f t="shared" si="16"/>
        <v>6264.4542030492375</v>
      </c>
      <c r="BK60" s="61">
        <f t="shared" si="17"/>
        <v>5230.4840079085998</v>
      </c>
      <c r="BL60" s="61">
        <f t="shared" si="18"/>
        <v>5230.4840079085998</v>
      </c>
      <c r="BM60" s="61">
        <f t="shared" si="19"/>
        <v>5230.4840079085998</v>
      </c>
      <c r="BN60" s="61">
        <f t="shared" si="20"/>
        <v>5230.4840079085998</v>
      </c>
      <c r="BO60" s="61">
        <f t="shared" si="21"/>
        <v>5230.4840079085998</v>
      </c>
      <c r="BP60" s="61">
        <f t="shared" si="22"/>
        <v>5230.4840079085998</v>
      </c>
      <c r="BQ60" s="61">
        <f t="shared" si="7"/>
        <v>5230.4840079085998</v>
      </c>
      <c r="BR60" s="61"/>
      <c r="BS60" s="61">
        <f>($C$6+$D$6+$E$6)*Table53[[#This Row],[Locality''s Allocation Percentage ]]</f>
        <v>277758.4617555794</v>
      </c>
      <c r="BT60" s="61">
        <f>$F$6*Table53[[#This Row],[Locality''s Allocation Percentage ]]</f>
        <v>100507.58933567726</v>
      </c>
      <c r="BU60" s="61">
        <f t="shared" si="3"/>
        <v>25126.897333919314</v>
      </c>
      <c r="BV60" s="76">
        <f>($C$7+$D$7+$E$7)*Table53[[#This Row],[Locality''s Allocation Percentage ]]</f>
        <v>72069.735407701359</v>
      </c>
      <c r="BW60" s="76">
        <f>$F$7*Table53[[#This Row],[Locality''s Allocation Percentage ]]</f>
        <v>25207.736607543582</v>
      </c>
      <c r="BX60" s="76">
        <f t="shared" si="4"/>
        <v>6301.9341518858955</v>
      </c>
    </row>
    <row r="61" spans="2:76" s="19" customFormat="1" ht="18" customHeight="1" x14ac:dyDescent="0.3">
      <c r="J61" s="36" t="s">
        <v>26</v>
      </c>
      <c r="K61" s="37">
        <v>5.2300523005230099E-3</v>
      </c>
      <c r="M61" s="22" t="s">
        <v>26</v>
      </c>
      <c r="N61" s="61">
        <f>($C$5+$D$5+$E$5)*Table53[[#This Row],[Locality''s Allocation Percentage ]]</f>
        <v>21267.009705316919</v>
      </c>
      <c r="O61" s="61">
        <f>($C$6+$D$6+$E$6)*Table53[[#This Row],[Locality''s Allocation Percentage ]]</f>
        <v>134631.76598532745</v>
      </c>
      <c r="P61" s="61">
        <f>($C$7+$D$7+$E$7)*Table53[[#This Row],[Locality''s Allocation Percentage ]]</f>
        <v>34932.781851925749</v>
      </c>
      <c r="Q61" s="61">
        <f>($C$8+$D$8+$E$8)*Table53[[#This Row],[Locality''s Allocation Percentage ]]</f>
        <v>27974.930013514277</v>
      </c>
      <c r="R61" s="61">
        <f>($C$9+$D$9+$E$9)*Table53[[#This Row],[Locality''s Allocation Percentage ]]</f>
        <v>27974.930013245961</v>
      </c>
      <c r="S61" s="61">
        <f>($C$10+$D$10+$E$10)*Table53[[#This Row],[Locality''s Allocation Percentage ]]</f>
        <v>32269.194147067137</v>
      </c>
      <c r="T61" s="61">
        <f>($C$11+$D$11+$E$11)*Table53[[#This Row],[Locality''s Allocation Percentage ]]</f>
        <v>23596.965815092561</v>
      </c>
      <c r="U61" s="61">
        <f>($C$12+$D$12+$E$12)*Table53[[#This Row],[Locality''s Allocation Percentage ]]</f>
        <v>37196.152227132538</v>
      </c>
      <c r="V61" s="61">
        <f>($C$13+$D$13+$E$13)*Table53[[#This Row],[Locality''s Allocation Percentage ]]</f>
        <v>38369.23752453825</v>
      </c>
      <c r="W61" s="61">
        <f>($C$14+$D$14+$E$14)*Table53[[#This Row],[Locality''s Allocation Percentage ]]</f>
        <v>38369.23755136977</v>
      </c>
      <c r="X61" s="61">
        <f>($C$15+$D$15+$E$15)*Table53[[#This Row],[Locality''s Allocation Percentage ]]</f>
        <v>33124.706865226297</v>
      </c>
      <c r="Y61" s="61">
        <f>($C$16+$D$16+$E$16)*Table53[[#This Row],[Locality''s Allocation Percentage ]]</f>
        <v>27657.357514225663</v>
      </c>
      <c r="Z61" s="61">
        <f>($C$17+$D$17+$E$17)*Table53[[#This Row],[Locality''s Allocation Percentage ]]</f>
        <v>27657.357514225663</v>
      </c>
      <c r="AA61" s="61">
        <f>($C$18+$D$18+$E$18)*Table53[[#This Row],[Locality''s Allocation Percentage ]]</f>
        <v>27657.357514225663</v>
      </c>
      <c r="AB61" s="61">
        <f>($C$19+$D$19+$E$19)*Table53[[#This Row],[Locality''s Allocation Percentage ]]</f>
        <v>27657.357514225663</v>
      </c>
      <c r="AC61" s="61">
        <f>($C$20+$D$20+$E$20)*Table53[[#This Row],[Locality''s Allocation Percentage ]]</f>
        <v>27657.357514225663</v>
      </c>
      <c r="AD61" s="61">
        <f>($C$21+$D$21+$E$21)*Table53[[#This Row],[Locality''s Allocation Percentage ]]</f>
        <v>27657.357514225663</v>
      </c>
      <c r="AE61" s="61">
        <f>($C$22+$D$22+$E$22)*Table53[[#This Row],[Locality''s Allocation Percentage ]]</f>
        <v>27657.357514225663</v>
      </c>
      <c r="AF61" s="61"/>
      <c r="AG61" s="61"/>
      <c r="AH61" s="61">
        <f>$F$6*Table53[[#This Row],[Locality''s Allocation Percentage ]]</f>
        <v>48716.838945838092</v>
      </c>
      <c r="AI61" s="61">
        <f>$F$7*Table53[[#This Row],[Locality''s Allocation Percentage ]]</f>
        <v>12218.393184193992</v>
      </c>
      <c r="AJ61" s="61">
        <f>$F$8*Table53[[#This Row],[Locality''s Allocation Percentage ]]</f>
        <v>10257.474338288568</v>
      </c>
      <c r="AK61" s="61">
        <f>$F$9*Table53[[#This Row],[Locality''s Allocation Percentage ]]</f>
        <v>10257.474338190186</v>
      </c>
      <c r="AL61" s="61">
        <f>$F$10*Table53[[#This Row],[Locality''s Allocation Percentage ]]</f>
        <v>11832.037853924616</v>
      </c>
      <c r="AM61" s="61">
        <f>$F$11*Table53[[#This Row],[Locality''s Allocation Percentage ]]</f>
        <v>8652.2207988672708</v>
      </c>
      <c r="AN61" s="61">
        <f>$F$12*Table53[[#This Row],[Locality''s Allocation Percentage ]]</f>
        <v>13638.589149948597</v>
      </c>
      <c r="AO61" s="61">
        <f>$F$13*Table53[[#This Row],[Locality''s Allocation Percentage ]]</f>
        <v>14068.720425664025</v>
      </c>
      <c r="AP61" s="61">
        <f>$F$14*Table53[[#This Row],[Locality''s Allocation Percentage ]]</f>
        <v>14068.720435502248</v>
      </c>
      <c r="AQ61" s="61">
        <f>$F$15*Table53[[#This Row],[Locality''s Allocation Percentage ]]</f>
        <v>12145.725850582976</v>
      </c>
      <c r="AR61" s="61">
        <f>$F$16*Table53[[#This Row],[Locality''s Allocation Percentage ]]</f>
        <v>10141.031088549409</v>
      </c>
      <c r="AS61" s="61">
        <f>$F$17*Table53[[#This Row],[Locality''s Allocation Percentage ]]</f>
        <v>10141.031088549409</v>
      </c>
      <c r="AT61" s="61">
        <f>$F$18*Table53[[#This Row],[Locality''s Allocation Percentage ]]</f>
        <v>10141.031088549409</v>
      </c>
      <c r="AU61" s="61">
        <f>$F$19*Table53[[#This Row],[Locality''s Allocation Percentage ]]</f>
        <v>10141.031088549409</v>
      </c>
      <c r="AV61" s="61">
        <f>$F$20*Table53[[#This Row],[Locality''s Allocation Percentage ]]</f>
        <v>10141.031088549409</v>
      </c>
      <c r="AW61" s="61">
        <f>$F$21*Table53[[#This Row],[Locality''s Allocation Percentage ]]</f>
        <v>10141.031088549409</v>
      </c>
      <c r="AX61" s="61">
        <f>$F$22*Table53[[#This Row],[Locality''s Allocation Percentage ]]</f>
        <v>10141.031088549409</v>
      </c>
      <c r="AY61" s="61"/>
      <c r="AZ61" s="61">
        <f t="shared" si="2"/>
        <v>0</v>
      </c>
      <c r="BA61" s="61">
        <f t="shared" si="2"/>
        <v>12179.209736459523</v>
      </c>
      <c r="BB61" s="61">
        <f t="shared" si="8"/>
        <v>3054.598296048498</v>
      </c>
      <c r="BC61" s="61">
        <f t="shared" si="9"/>
        <v>2564.368584572142</v>
      </c>
      <c r="BD61" s="61">
        <f t="shared" si="10"/>
        <v>2564.3685845475466</v>
      </c>
      <c r="BE61" s="61">
        <f t="shared" si="11"/>
        <v>2958.0094634811539</v>
      </c>
      <c r="BF61" s="61">
        <f t="shared" si="12"/>
        <v>2163.0551997168177</v>
      </c>
      <c r="BG61" s="61">
        <f t="shared" si="13"/>
        <v>3409.6472874871492</v>
      </c>
      <c r="BH61" s="61">
        <f t="shared" si="14"/>
        <v>3517.1801064160063</v>
      </c>
      <c r="BI61" s="61">
        <f t="shared" si="15"/>
        <v>3517.1801088755619</v>
      </c>
      <c r="BJ61" s="61">
        <f t="shared" si="16"/>
        <v>3036.431462645744</v>
      </c>
      <c r="BK61" s="61">
        <f t="shared" si="17"/>
        <v>2535.2577721373523</v>
      </c>
      <c r="BL61" s="61">
        <f t="shared" si="18"/>
        <v>2535.2577721373523</v>
      </c>
      <c r="BM61" s="61">
        <f t="shared" si="19"/>
        <v>2535.2577721373523</v>
      </c>
      <c r="BN61" s="61">
        <f t="shared" si="20"/>
        <v>2535.2577721373523</v>
      </c>
      <c r="BO61" s="61">
        <f t="shared" si="21"/>
        <v>2535.2577721373523</v>
      </c>
      <c r="BP61" s="61">
        <f t="shared" si="22"/>
        <v>2535.2577721373523</v>
      </c>
      <c r="BQ61" s="61">
        <f t="shared" si="7"/>
        <v>2535.2577721373523</v>
      </c>
      <c r="BR61" s="61"/>
      <c r="BS61" s="61">
        <f>($C$6+$D$6+$E$6)*Table53[[#This Row],[Locality''s Allocation Percentage ]]</f>
        <v>134631.76598532745</v>
      </c>
      <c r="BT61" s="61">
        <f>$F$6*Table53[[#This Row],[Locality''s Allocation Percentage ]]</f>
        <v>48716.838945838092</v>
      </c>
      <c r="BU61" s="61">
        <f t="shared" si="3"/>
        <v>12179.209736459523</v>
      </c>
      <c r="BV61" s="76">
        <f>($C$7+$D$7+$E$7)*Table53[[#This Row],[Locality''s Allocation Percentage ]]</f>
        <v>34932.781851925749</v>
      </c>
      <c r="BW61" s="76">
        <f>$F$7*Table53[[#This Row],[Locality''s Allocation Percentage ]]</f>
        <v>12218.393184193992</v>
      </c>
      <c r="BX61" s="76">
        <f t="shared" si="4"/>
        <v>3054.598296048498</v>
      </c>
    </row>
    <row r="62" spans="2:76" s="19" customFormat="1" ht="18" customHeight="1" x14ac:dyDescent="0.3">
      <c r="F62" s="53">
        <f>F57*0.55</f>
        <v>2257313.9270000001</v>
      </c>
      <c r="J62" s="36" t="s">
        <v>3</v>
      </c>
      <c r="K62" s="37">
        <v>4.4730447304473002E-2</v>
      </c>
      <c r="M62" s="22" t="s">
        <v>126</v>
      </c>
      <c r="N62" s="61">
        <f>($C$5+$D$5+$E$5)*Table53[[#This Row],[Locality''s Allocation Percentage ]]</f>
        <v>181887.82870340804</v>
      </c>
      <c r="O62" s="61">
        <f>($C$6+$D$6+$E$6)*Table53[[#This Row],[Locality''s Allocation Percentage ]]</f>
        <v>1151449.1190293853</v>
      </c>
      <c r="P62" s="61">
        <f>($C$7+$D$7+$E$7)*Table53[[#This Row],[Locality''s Allocation Percentage ]]</f>
        <v>298765.45549457666</v>
      </c>
      <c r="Q62" s="61">
        <f>($C$8+$D$8+$E$8)*Table53[[#This Row],[Locality''s Allocation Percentage ]]</f>
        <v>239257.86223795245</v>
      </c>
      <c r="R62" s="61">
        <f>($C$9+$D$9+$E$9)*Table53[[#This Row],[Locality''s Allocation Percentage ]]</f>
        <v>239257.86223565764</v>
      </c>
      <c r="S62" s="61">
        <f>($C$10+$D$10+$E$10)*Table53[[#This Row],[Locality''s Allocation Percentage ]]</f>
        <v>275984.90520044172</v>
      </c>
      <c r="T62" s="61">
        <f>($C$11+$D$11+$E$11)*Table53[[#This Row],[Locality''s Allocation Percentage ]]</f>
        <v>201814.96766904171</v>
      </c>
      <c r="U62" s="61">
        <f>($C$12+$D$12+$E$12)*Table53[[#This Row],[Locality''s Allocation Percentage ]]</f>
        <v>318123.11455442361</v>
      </c>
      <c r="V62" s="61">
        <f>($C$13+$D$13+$E$13)*Table53[[#This Row],[Locality''s Allocation Percentage ]]</f>
        <v>328156.02188768506</v>
      </c>
      <c r="W62" s="61">
        <f>($C$14+$D$14+$E$14)*Table53[[#This Row],[Locality''s Allocation Percentage ]]</f>
        <v>328156.02211716381</v>
      </c>
      <c r="X62" s="61">
        <f>($C$15+$D$15+$E$15)*Table53[[#This Row],[Locality''s Allocation Percentage ]]</f>
        <v>283301.74724312994</v>
      </c>
      <c r="Y62" s="61">
        <f>($C$16+$D$16+$E$16)*Table53[[#This Row],[Locality''s Allocation Percentage ]]</f>
        <v>236541.79763122593</v>
      </c>
      <c r="Z62" s="61">
        <f>($C$17+$D$17+$E$17)*Table53[[#This Row],[Locality''s Allocation Percentage ]]</f>
        <v>236541.79763122593</v>
      </c>
      <c r="AA62" s="61">
        <f>($C$18+$D$18+$E$18)*Table53[[#This Row],[Locality''s Allocation Percentage ]]</f>
        <v>236541.79763122593</v>
      </c>
      <c r="AB62" s="61">
        <f>($C$19+$D$19+$E$19)*Table53[[#This Row],[Locality''s Allocation Percentage ]]</f>
        <v>236541.79763122593</v>
      </c>
      <c r="AC62" s="61">
        <f>($C$20+$D$20+$E$20)*Table53[[#This Row],[Locality''s Allocation Percentage ]]</f>
        <v>236541.79763122593</v>
      </c>
      <c r="AD62" s="61">
        <f>($C$21+$D$21+$E$21)*Table53[[#This Row],[Locality''s Allocation Percentage ]]</f>
        <v>236541.79763122593</v>
      </c>
      <c r="AE62" s="61">
        <f>($C$22+$D$22+$E$22)*Table53[[#This Row],[Locality''s Allocation Percentage ]]</f>
        <v>236541.79763122593</v>
      </c>
      <c r="AF62" s="61"/>
      <c r="AG62" s="61"/>
      <c r="AH62" s="61">
        <f>$F$6*Table53[[#This Row],[Locality''s Allocation Percentage ]]</f>
        <v>416654.7239096241</v>
      </c>
      <c r="AI62" s="61">
        <f>$F$7*Table53[[#This Row],[Locality''s Allocation Percentage ]]</f>
        <v>104498.80059827845</v>
      </c>
      <c r="AJ62" s="61">
        <f>$F$8*Table53[[#This Row],[Locality''s Allocation Percentage ]]</f>
        <v>87727.882820582556</v>
      </c>
      <c r="AK62" s="61">
        <f>$F$9*Table53[[#This Row],[Locality''s Allocation Percentage ]]</f>
        <v>87727.882819741135</v>
      </c>
      <c r="AL62" s="61">
        <f>$F$10*Table53[[#This Row],[Locality''s Allocation Percentage ]]</f>
        <v>101194.46524016197</v>
      </c>
      <c r="AM62" s="61">
        <f>$F$11*Table53[[#This Row],[Locality''s Allocation Percentage ]]</f>
        <v>73998.821478648621</v>
      </c>
      <c r="AN62" s="61">
        <f>$F$12*Table53[[#This Row],[Locality''s Allocation Percentage ]]</f>
        <v>116645.14200328864</v>
      </c>
      <c r="AO62" s="61">
        <f>$F$13*Table53[[#This Row],[Locality''s Allocation Percentage ]]</f>
        <v>120323.87469215118</v>
      </c>
      <c r="AP62" s="61">
        <f>$F$14*Table53[[#This Row],[Locality''s Allocation Percentage ]]</f>
        <v>120323.87477629338</v>
      </c>
      <c r="AQ62" s="61">
        <f>$F$15*Table53[[#This Row],[Locality''s Allocation Percentage ]]</f>
        <v>103877.30732248098</v>
      </c>
      <c r="AR62" s="61">
        <f>$F$16*Table53[[#This Row],[Locality''s Allocation Percentage ]]</f>
        <v>86731.99246478283</v>
      </c>
      <c r="AS62" s="61">
        <f>$F$17*Table53[[#This Row],[Locality''s Allocation Percentage ]]</f>
        <v>86731.99246478283</v>
      </c>
      <c r="AT62" s="61">
        <f>$F$18*Table53[[#This Row],[Locality''s Allocation Percentage ]]</f>
        <v>86731.99246478283</v>
      </c>
      <c r="AU62" s="61">
        <f>$F$19*Table53[[#This Row],[Locality''s Allocation Percentage ]]</f>
        <v>86731.99246478283</v>
      </c>
      <c r="AV62" s="61">
        <f>$F$20*Table53[[#This Row],[Locality''s Allocation Percentage ]]</f>
        <v>86731.99246478283</v>
      </c>
      <c r="AW62" s="61">
        <f>$F$21*Table53[[#This Row],[Locality''s Allocation Percentage ]]</f>
        <v>86731.99246478283</v>
      </c>
      <c r="AX62" s="61">
        <f>$F$22*Table53[[#This Row],[Locality''s Allocation Percentage ]]</f>
        <v>86731.99246478283</v>
      </c>
      <c r="AY62" s="61"/>
      <c r="AZ62" s="61">
        <f t="shared" si="2"/>
        <v>0</v>
      </c>
      <c r="BA62" s="61">
        <f t="shared" si="2"/>
        <v>104163.68097740602</v>
      </c>
      <c r="BB62" s="61">
        <f t="shared" si="8"/>
        <v>26124.700149569613</v>
      </c>
      <c r="BC62" s="61">
        <f t="shared" si="9"/>
        <v>21931.970705145639</v>
      </c>
      <c r="BD62" s="61">
        <f t="shared" si="10"/>
        <v>21931.970704935284</v>
      </c>
      <c r="BE62" s="61">
        <f t="shared" si="11"/>
        <v>25298.616310040492</v>
      </c>
      <c r="BF62" s="61">
        <f t="shared" si="12"/>
        <v>18499.705369662155</v>
      </c>
      <c r="BG62" s="61">
        <f t="shared" si="13"/>
        <v>29161.28550082216</v>
      </c>
      <c r="BH62" s="61">
        <f t="shared" si="14"/>
        <v>30080.968673037794</v>
      </c>
      <c r="BI62" s="61">
        <f t="shared" si="15"/>
        <v>30080.968694073345</v>
      </c>
      <c r="BJ62" s="61">
        <f t="shared" si="16"/>
        <v>25969.326830620244</v>
      </c>
      <c r="BK62" s="61">
        <f t="shared" si="17"/>
        <v>21682.998116195708</v>
      </c>
      <c r="BL62" s="61">
        <f t="shared" si="18"/>
        <v>21682.998116195708</v>
      </c>
      <c r="BM62" s="61">
        <f t="shared" si="19"/>
        <v>21682.998116195708</v>
      </c>
      <c r="BN62" s="61">
        <f t="shared" si="20"/>
        <v>21682.998116195708</v>
      </c>
      <c r="BO62" s="61">
        <f t="shared" si="21"/>
        <v>21682.998116195708</v>
      </c>
      <c r="BP62" s="61">
        <f t="shared" si="22"/>
        <v>21682.998116195708</v>
      </c>
      <c r="BQ62" s="61">
        <f t="shared" si="7"/>
        <v>21682.998116195708</v>
      </c>
      <c r="BR62" s="61"/>
      <c r="BS62" s="61">
        <f>($C$6+$D$6+$E$6)*Table53[[#This Row],[Locality''s Allocation Percentage ]]</f>
        <v>1151449.1190293853</v>
      </c>
      <c r="BT62" s="61">
        <f>$F$6*Table53[[#This Row],[Locality''s Allocation Percentage ]]</f>
        <v>416654.7239096241</v>
      </c>
      <c r="BU62" s="61">
        <f t="shared" si="3"/>
        <v>104163.68097740602</v>
      </c>
      <c r="BV62" s="76">
        <f>($C$7+$D$7+$E$7)*Table53[[#This Row],[Locality''s Allocation Percentage ]]</f>
        <v>298765.45549457666</v>
      </c>
      <c r="BW62" s="76">
        <f>$F$7*Table53[[#This Row],[Locality''s Allocation Percentage ]]</f>
        <v>104498.80059827845</v>
      </c>
      <c r="BX62" s="76">
        <f t="shared" si="4"/>
        <v>26124.700149569613</v>
      </c>
    </row>
    <row r="63" spans="2:76" s="19" customFormat="1" ht="18" customHeight="1" x14ac:dyDescent="0.3">
      <c r="J63" s="36" t="s">
        <v>234</v>
      </c>
      <c r="K63" s="37">
        <v>1.2200122001220001E-2</v>
      </c>
      <c r="M63" s="22" t="s">
        <v>95</v>
      </c>
      <c r="N63" s="61">
        <f>($C$5+$D$5+$E$5)*Table53[[#This Row],[Locality''s Allocation Percentage ]]</f>
        <v>49609.468146245876</v>
      </c>
      <c r="O63" s="61">
        <f>($C$6+$D$6+$E$6)*Table53[[#This Row],[Locality''s Allocation Percentage ]]</f>
        <v>314054.97992753191</v>
      </c>
      <c r="P63" s="61">
        <f>($C$7+$D$7+$E$7)*Table53[[#This Row],[Locality''s Allocation Percentage ]]</f>
        <v>81487.559960514991</v>
      </c>
      <c r="Q63" s="61">
        <f>($C$8+$D$8+$E$8)*Table53[[#This Row],[Locality''s Allocation Percentage ]]</f>
        <v>65257.006914889782</v>
      </c>
      <c r="R63" s="61">
        <f>($C$9+$D$9+$E$9)*Table53[[#This Row],[Locality''s Allocation Percentage ]]</f>
        <v>65257.006914263875</v>
      </c>
      <c r="S63" s="61">
        <f>($C$10+$D$10+$E$10)*Table53[[#This Row],[Locality''s Allocation Percentage ]]</f>
        <v>75274.219616485338</v>
      </c>
      <c r="T63" s="61">
        <f>($C$11+$D$11+$E$11)*Table53[[#This Row],[Locality''s Allocation Percentage ]]</f>
        <v>55044.547408055201</v>
      </c>
      <c r="U63" s="61">
        <f>($C$12+$D$12+$E$12)*Table53[[#This Row],[Locality''s Allocation Percentage ]]</f>
        <v>86767.314946657003</v>
      </c>
      <c r="V63" s="61">
        <f>($C$13+$D$13+$E$13)*Table53[[#This Row],[Locality''s Allocation Percentage ]]</f>
        <v>89503.766309630169</v>
      </c>
      <c r="W63" s="61">
        <f>($C$14+$D$14+$E$14)*Table53[[#This Row],[Locality''s Allocation Percentage ]]</f>
        <v>89503.76637221995</v>
      </c>
      <c r="X63" s="61">
        <f>($C$15+$D$15+$E$15)*Table53[[#This Row],[Locality''s Allocation Percentage ]]</f>
        <v>77269.8706989981</v>
      </c>
      <c r="Y63" s="61">
        <f>($C$16+$D$16+$E$16)*Table53[[#This Row],[Locality''s Allocation Percentage ]]</f>
        <v>64516.206820946936</v>
      </c>
      <c r="Z63" s="61">
        <f>($C$17+$D$17+$E$17)*Table53[[#This Row],[Locality''s Allocation Percentage ]]</f>
        <v>64516.206820946936</v>
      </c>
      <c r="AA63" s="61">
        <f>($C$18+$D$18+$E$18)*Table53[[#This Row],[Locality''s Allocation Percentage ]]</f>
        <v>64516.206820946936</v>
      </c>
      <c r="AB63" s="61">
        <f>($C$19+$D$19+$E$19)*Table53[[#This Row],[Locality''s Allocation Percentage ]]</f>
        <v>64516.206820946936</v>
      </c>
      <c r="AC63" s="61">
        <f>($C$20+$D$20+$E$20)*Table53[[#This Row],[Locality''s Allocation Percentage ]]</f>
        <v>64516.206820946936</v>
      </c>
      <c r="AD63" s="61">
        <f>($C$21+$D$21+$E$21)*Table53[[#This Row],[Locality''s Allocation Percentage ]]</f>
        <v>64516.206820946936</v>
      </c>
      <c r="AE63" s="61">
        <f>($C$22+$D$22+$E$22)*Table53[[#This Row],[Locality''s Allocation Percentage ]]</f>
        <v>64516.206820946936</v>
      </c>
      <c r="AF63" s="61"/>
      <c r="AG63" s="61"/>
      <c r="AH63" s="61">
        <f>$F$6*Table53[[#This Row],[Locality''s Allocation Percentage ]]</f>
        <v>113641.57459640988</v>
      </c>
      <c r="AI63" s="61">
        <f>$F$7*Table53[[#This Row],[Locality''s Allocation Percentage ]]</f>
        <v>28501.79672029951</v>
      </c>
      <c r="AJ63" s="61">
        <f>$F$8*Table53[[#This Row],[Locality''s Allocation Percentage ]]</f>
        <v>23927.569202126251</v>
      </c>
      <c r="AK63" s="61">
        <f>$F$9*Table53[[#This Row],[Locality''s Allocation Percentage ]]</f>
        <v>23927.569201896757</v>
      </c>
      <c r="AL63" s="61">
        <f>$F$10*Table53[[#This Row],[Locality''s Allocation Percentage ]]</f>
        <v>27600.547192711289</v>
      </c>
      <c r="AM63" s="61">
        <f>$F$11*Table53[[#This Row],[Locality''s Allocation Percentage ]]</f>
        <v>20183.000716286901</v>
      </c>
      <c r="AN63" s="61">
        <f>$F$12*Table53[[#This Row],[Locality''s Allocation Percentage ]]</f>
        <v>31814.682147107564</v>
      </c>
      <c r="AO63" s="61">
        <f>$F$13*Table53[[#This Row],[Locality''s Allocation Percentage ]]</f>
        <v>32818.047646864397</v>
      </c>
      <c r="AP63" s="61">
        <f>$F$14*Table53[[#This Row],[Locality''s Allocation Percentage ]]</f>
        <v>32818.047669813976</v>
      </c>
      <c r="AQ63" s="61">
        <f>$F$15*Table53[[#This Row],[Locality''s Allocation Percentage ]]</f>
        <v>28332.28592296597</v>
      </c>
      <c r="AR63" s="61">
        <f>$F$16*Table53[[#This Row],[Locality''s Allocation Percentage ]]</f>
        <v>23655.942501013873</v>
      </c>
      <c r="AS63" s="61">
        <f>$F$17*Table53[[#This Row],[Locality''s Allocation Percentage ]]</f>
        <v>23655.942501013873</v>
      </c>
      <c r="AT63" s="61">
        <f>$F$18*Table53[[#This Row],[Locality''s Allocation Percentage ]]</f>
        <v>23655.942501013873</v>
      </c>
      <c r="AU63" s="61">
        <f>$F$19*Table53[[#This Row],[Locality''s Allocation Percentage ]]</f>
        <v>23655.942501013873</v>
      </c>
      <c r="AV63" s="61">
        <f>$F$20*Table53[[#This Row],[Locality''s Allocation Percentage ]]</f>
        <v>23655.942501013873</v>
      </c>
      <c r="AW63" s="61">
        <f>$F$21*Table53[[#This Row],[Locality''s Allocation Percentage ]]</f>
        <v>23655.942501013873</v>
      </c>
      <c r="AX63" s="61">
        <f>$F$22*Table53[[#This Row],[Locality''s Allocation Percentage ]]</f>
        <v>23655.942501013873</v>
      </c>
      <c r="AY63" s="61"/>
      <c r="AZ63" s="61">
        <f t="shared" si="2"/>
        <v>0</v>
      </c>
      <c r="BA63" s="61">
        <f t="shared" si="2"/>
        <v>28410.393649102469</v>
      </c>
      <c r="BB63" s="61">
        <f t="shared" si="8"/>
        <v>7125.4491800748774</v>
      </c>
      <c r="BC63" s="61">
        <f t="shared" si="9"/>
        <v>5981.8923005315628</v>
      </c>
      <c r="BD63" s="61">
        <f t="shared" si="10"/>
        <v>5981.8923004741891</v>
      </c>
      <c r="BE63" s="61">
        <f t="shared" si="11"/>
        <v>6900.1367981778221</v>
      </c>
      <c r="BF63" s="61">
        <f t="shared" si="12"/>
        <v>5045.7501790717251</v>
      </c>
      <c r="BG63" s="61">
        <f t="shared" si="13"/>
        <v>7953.6705367768909</v>
      </c>
      <c r="BH63" s="61">
        <f t="shared" si="14"/>
        <v>8204.5119117160993</v>
      </c>
      <c r="BI63" s="61">
        <f t="shared" si="15"/>
        <v>8204.5119174534939</v>
      </c>
      <c r="BJ63" s="61">
        <f t="shared" si="16"/>
        <v>7083.0714807414925</v>
      </c>
      <c r="BK63" s="61">
        <f t="shared" si="17"/>
        <v>5913.9856252534682</v>
      </c>
      <c r="BL63" s="61">
        <f t="shared" si="18"/>
        <v>5913.9856252534682</v>
      </c>
      <c r="BM63" s="61">
        <f t="shared" si="19"/>
        <v>5913.9856252534682</v>
      </c>
      <c r="BN63" s="61">
        <f t="shared" si="20"/>
        <v>5913.9856252534682</v>
      </c>
      <c r="BO63" s="61">
        <f t="shared" si="21"/>
        <v>5913.9856252534682</v>
      </c>
      <c r="BP63" s="61">
        <f t="shared" si="22"/>
        <v>5913.9856252534682</v>
      </c>
      <c r="BQ63" s="61">
        <f t="shared" si="7"/>
        <v>5913.9856252534682</v>
      </c>
      <c r="BR63" s="61"/>
      <c r="BS63" s="61">
        <f>($C$6+$D$6+$E$6)*Table53[[#This Row],[Locality''s Allocation Percentage ]]</f>
        <v>314054.97992753191</v>
      </c>
      <c r="BT63" s="61">
        <f>$F$6*Table53[[#This Row],[Locality''s Allocation Percentage ]]</f>
        <v>113641.57459640988</v>
      </c>
      <c r="BU63" s="61">
        <f t="shared" si="3"/>
        <v>28410.393649102469</v>
      </c>
      <c r="BV63" s="76">
        <f>($C$7+$D$7+$E$7)*Table53[[#This Row],[Locality''s Allocation Percentage ]]</f>
        <v>81487.559960514991</v>
      </c>
      <c r="BW63" s="76">
        <f>$F$7*Table53[[#This Row],[Locality''s Allocation Percentage ]]</f>
        <v>28501.79672029951</v>
      </c>
      <c r="BX63" s="76">
        <f t="shared" si="4"/>
        <v>7125.4491800748774</v>
      </c>
    </row>
    <row r="64" spans="2:76" s="19" customFormat="1" ht="18" customHeight="1" x14ac:dyDescent="0.3">
      <c r="F64" s="53">
        <f>F57*0.3</f>
        <v>1231262.142</v>
      </c>
      <c r="J64" s="36" t="s">
        <v>235</v>
      </c>
      <c r="K64" s="37">
        <v>2.30002300023E-4</v>
      </c>
      <c r="M64" s="22" t="s">
        <v>60</v>
      </c>
      <c r="N64" s="61">
        <f>($C$5+$D$5+$E$5)*Table53[[#This Row],[Locality''s Allocation Percentage ]]</f>
        <v>935.2604650521763</v>
      </c>
      <c r="O64" s="61">
        <f>($C$6+$D$6+$E$6)*Table53[[#This Row],[Locality''s Allocation Percentage ]]</f>
        <v>5920.7086379780594</v>
      </c>
      <c r="P64" s="61">
        <f>($C$7+$D$7+$E$7)*Table53[[#This Row],[Locality''s Allocation Percentage ]]</f>
        <v>1536.240884501512</v>
      </c>
      <c r="Q64" s="61">
        <f>($C$8+$D$8+$E$8)*Table53[[#This Row],[Locality''s Allocation Percentage ]]</f>
        <v>1230.2550483954631</v>
      </c>
      <c r="R64" s="61">
        <f>($C$9+$D$9+$E$9)*Table53[[#This Row],[Locality''s Allocation Percentage ]]</f>
        <v>1230.2550483836633</v>
      </c>
      <c r="S64" s="61">
        <f>($C$10+$D$10+$E$10)*Table53[[#This Row],[Locality''s Allocation Percentage ]]</f>
        <v>1419.104140310789</v>
      </c>
      <c r="T64" s="61">
        <f>($C$11+$D$11+$E$11)*Table53[[#This Row],[Locality''s Allocation Percentage ]]</f>
        <v>1037.7250740862864</v>
      </c>
      <c r="U64" s="61">
        <f>($C$12+$D$12+$E$12)*Table53[[#This Row],[Locality''s Allocation Percentage ]]</f>
        <v>1635.7772489943532</v>
      </c>
      <c r="V64" s="61">
        <f>($C$13+$D$13+$E$13)*Table53[[#This Row],[Locality''s Allocation Percentage ]]</f>
        <v>1687.366086165159</v>
      </c>
      <c r="W64" s="61">
        <f>($C$14+$D$14+$E$14)*Table53[[#This Row],[Locality''s Allocation Percentage ]]</f>
        <v>1687.3660873451302</v>
      </c>
      <c r="X64" s="61">
        <f>($C$15+$D$15+$E$15)*Table53[[#This Row],[Locality''s Allocation Percentage ]]</f>
        <v>1456.7270705548822</v>
      </c>
      <c r="Y64" s="61">
        <f>($C$16+$D$16+$E$16)*Table53[[#This Row],[Locality''s Allocation Percentage ]]</f>
        <v>1216.2891449850651</v>
      </c>
      <c r="Z64" s="61">
        <f>($C$17+$D$17+$E$17)*Table53[[#This Row],[Locality''s Allocation Percentage ]]</f>
        <v>1216.2891449850651</v>
      </c>
      <c r="AA64" s="61">
        <f>($C$18+$D$18+$E$18)*Table53[[#This Row],[Locality''s Allocation Percentage ]]</f>
        <v>1216.2891449850651</v>
      </c>
      <c r="AB64" s="61">
        <f>($C$19+$D$19+$E$19)*Table53[[#This Row],[Locality''s Allocation Percentage ]]</f>
        <v>1216.2891449850651</v>
      </c>
      <c r="AC64" s="61">
        <f>($C$20+$D$20+$E$20)*Table53[[#This Row],[Locality''s Allocation Percentage ]]</f>
        <v>1216.2891449850651</v>
      </c>
      <c r="AD64" s="61">
        <f>($C$21+$D$21+$E$21)*Table53[[#This Row],[Locality''s Allocation Percentage ]]</f>
        <v>1216.2891449850651</v>
      </c>
      <c r="AE64" s="61">
        <f>($C$22+$D$22+$E$22)*Table53[[#This Row],[Locality''s Allocation Percentage ]]</f>
        <v>1216.2891449850651</v>
      </c>
      <c r="AF64" s="61"/>
      <c r="AG64" s="61"/>
      <c r="AH64" s="61">
        <f>$F$6*Table53[[#This Row],[Locality''s Allocation Percentage ]]</f>
        <v>2142.4231276372352</v>
      </c>
      <c r="AI64" s="61">
        <f>$F$7*Table53[[#This Row],[Locality''s Allocation Percentage ]]</f>
        <v>537.32895456302356</v>
      </c>
      <c r="AJ64" s="61">
        <f>$F$8*Table53[[#This Row],[Locality''s Allocation Percentage ]]</f>
        <v>451.09351774500306</v>
      </c>
      <c r="AK64" s="61">
        <f>$F$9*Table53[[#This Row],[Locality''s Allocation Percentage ]]</f>
        <v>451.09351774067653</v>
      </c>
      <c r="AL64" s="61">
        <f>$F$10*Table53[[#This Row],[Locality''s Allocation Percentage ]]</f>
        <v>520.33818478062267</v>
      </c>
      <c r="AM64" s="61">
        <f>$F$11*Table53[[#This Row],[Locality''s Allocation Percentage ]]</f>
        <v>380.49919383163831</v>
      </c>
      <c r="AN64" s="61">
        <f>$F$12*Table53[[#This Row],[Locality''s Allocation Percentage ]]</f>
        <v>599.78499129792942</v>
      </c>
      <c r="AO64" s="61">
        <f>$F$13*Table53[[#This Row],[Locality''s Allocation Percentage ]]</f>
        <v>618.70089826055823</v>
      </c>
      <c r="AP64" s="61">
        <f>$F$14*Table53[[#This Row],[Locality''s Allocation Percentage ]]</f>
        <v>618.7008986932143</v>
      </c>
      <c r="AQ64" s="61">
        <f>$F$15*Table53[[#This Row],[Locality''s Allocation Percentage ]]</f>
        <v>534.13325920345676</v>
      </c>
      <c r="AR64" s="61">
        <f>$F$16*Table53[[#This Row],[Locality''s Allocation Percentage ]]</f>
        <v>445.97268649452383</v>
      </c>
      <c r="AS64" s="61">
        <f>$F$17*Table53[[#This Row],[Locality''s Allocation Percentage ]]</f>
        <v>445.97268649452383</v>
      </c>
      <c r="AT64" s="61">
        <f>$F$18*Table53[[#This Row],[Locality''s Allocation Percentage ]]</f>
        <v>445.97268649452383</v>
      </c>
      <c r="AU64" s="61">
        <f>$F$19*Table53[[#This Row],[Locality''s Allocation Percentage ]]</f>
        <v>445.97268649452383</v>
      </c>
      <c r="AV64" s="61">
        <f>$F$20*Table53[[#This Row],[Locality''s Allocation Percentage ]]</f>
        <v>445.97268649452383</v>
      </c>
      <c r="AW64" s="61">
        <f>$F$21*Table53[[#This Row],[Locality''s Allocation Percentage ]]</f>
        <v>445.97268649452383</v>
      </c>
      <c r="AX64" s="61">
        <f>$F$22*Table53[[#This Row],[Locality''s Allocation Percentage ]]</f>
        <v>445.97268649452383</v>
      </c>
      <c r="AY64" s="61"/>
      <c r="AZ64" s="61">
        <f t="shared" si="2"/>
        <v>0</v>
      </c>
      <c r="BA64" s="61">
        <f t="shared" si="2"/>
        <v>535.6057819093088</v>
      </c>
      <c r="BB64" s="61">
        <f t="shared" si="8"/>
        <v>134.33223864075589</v>
      </c>
      <c r="BC64" s="61">
        <f t="shared" si="9"/>
        <v>112.77337943625076</v>
      </c>
      <c r="BD64" s="61">
        <f t="shared" si="10"/>
        <v>112.77337943516913</v>
      </c>
      <c r="BE64" s="61">
        <f t="shared" si="11"/>
        <v>130.08454619515567</v>
      </c>
      <c r="BF64" s="61">
        <f t="shared" si="12"/>
        <v>95.124798457909577</v>
      </c>
      <c r="BG64" s="61">
        <f t="shared" si="13"/>
        <v>149.94624782448236</v>
      </c>
      <c r="BH64" s="61">
        <f t="shared" si="14"/>
        <v>154.67522456513956</v>
      </c>
      <c r="BI64" s="61">
        <f t="shared" si="15"/>
        <v>154.67522467330357</v>
      </c>
      <c r="BJ64" s="61">
        <f t="shared" si="16"/>
        <v>133.53331480086419</v>
      </c>
      <c r="BK64" s="61">
        <f t="shared" si="17"/>
        <v>111.49317162363096</v>
      </c>
      <c r="BL64" s="61">
        <f t="shared" si="18"/>
        <v>111.49317162363096</v>
      </c>
      <c r="BM64" s="61">
        <f t="shared" si="19"/>
        <v>111.49317162363096</v>
      </c>
      <c r="BN64" s="61">
        <f t="shared" si="20"/>
        <v>111.49317162363096</v>
      </c>
      <c r="BO64" s="61">
        <f t="shared" si="21"/>
        <v>111.49317162363096</v>
      </c>
      <c r="BP64" s="61">
        <f t="shared" si="22"/>
        <v>111.49317162363096</v>
      </c>
      <c r="BQ64" s="61">
        <f t="shared" si="7"/>
        <v>111.49317162363096</v>
      </c>
      <c r="BR64" s="61"/>
      <c r="BS64" s="61">
        <f>($C$6+$D$6+$E$6)*Table53[[#This Row],[Locality''s Allocation Percentage ]]</f>
        <v>5920.7086379780594</v>
      </c>
      <c r="BT64" s="61">
        <f>$F$6*Table53[[#This Row],[Locality''s Allocation Percentage ]]</f>
        <v>2142.4231276372352</v>
      </c>
      <c r="BU64" s="61">
        <f t="shared" si="3"/>
        <v>535.6057819093088</v>
      </c>
      <c r="BV64" s="76">
        <f>($C$7+$D$7+$E$7)*Table53[[#This Row],[Locality''s Allocation Percentage ]]</f>
        <v>1536.240884501512</v>
      </c>
      <c r="BW64" s="76">
        <f>$F$7*Table53[[#This Row],[Locality''s Allocation Percentage ]]</f>
        <v>537.32895456302356</v>
      </c>
      <c r="BX64" s="76">
        <f t="shared" si="4"/>
        <v>134.33223864075589</v>
      </c>
    </row>
    <row r="65" spans="6:76" s="19" customFormat="1" ht="18" customHeight="1" x14ac:dyDescent="0.3">
      <c r="J65" s="36" t="s">
        <v>117</v>
      </c>
      <c r="K65" s="37">
        <v>3.4400344003439999E-3</v>
      </c>
      <c r="M65" s="22" t="s">
        <v>117</v>
      </c>
      <c r="N65" s="61">
        <f>($C$5+$D$5+$E$5)*Table53[[#This Row],[Locality''s Allocation Percentage ]]</f>
        <v>13988.243477302116</v>
      </c>
      <c r="O65" s="61">
        <f>($C$6+$D$6+$E$6)*Table53[[#This Row],[Locality''s Allocation Percentage ]]</f>
        <v>88553.207454976204</v>
      </c>
      <c r="P65" s="61">
        <f>($C$7+$D$7+$E$7)*Table53[[#This Row],[Locality''s Allocation Percentage ]]</f>
        <v>22976.820185587829</v>
      </c>
      <c r="Q65" s="61">
        <f>($C$8+$D$8+$E$8)*Table53[[#This Row],[Locality''s Allocation Percentage ]]</f>
        <v>18400.336376001706</v>
      </c>
      <c r="R65" s="61">
        <f>($C$9+$D$9+$E$9)*Table53[[#This Row],[Locality''s Allocation Percentage ]]</f>
        <v>18400.336375825224</v>
      </c>
      <c r="S65" s="61">
        <f>($C$10+$D$10+$E$10)*Table53[[#This Row],[Locality''s Allocation Percentage ]]</f>
        <v>21224.861924648325</v>
      </c>
      <c r="T65" s="61">
        <f>($C$11+$D$11+$E$11)*Table53[[#This Row],[Locality''s Allocation Percentage ]]</f>
        <v>15520.757629812284</v>
      </c>
      <c r="U65" s="61">
        <f>($C$12+$D$12+$E$12)*Table53[[#This Row],[Locality''s Allocation Percentage ]]</f>
        <v>24465.537984959021</v>
      </c>
      <c r="V65" s="61">
        <f>($C$13+$D$13+$E$13)*Table53[[#This Row],[Locality''s Allocation Percentage ]]</f>
        <v>25237.127549600638</v>
      </c>
      <c r="W65" s="61">
        <f>($C$14+$D$14+$E$14)*Table53[[#This Row],[Locality''s Allocation Percentage ]]</f>
        <v>25237.127567248903</v>
      </c>
      <c r="X65" s="61">
        <f>($C$15+$D$15+$E$15)*Table53[[#This Row],[Locality''s Allocation Percentage ]]</f>
        <v>21787.57009873389</v>
      </c>
      <c r="Y65" s="61">
        <f>($C$16+$D$16+$E$16)*Table53[[#This Row],[Locality''s Allocation Percentage ]]</f>
        <v>18191.455038037497</v>
      </c>
      <c r="Z65" s="61">
        <f>($C$17+$D$17+$E$17)*Table53[[#This Row],[Locality''s Allocation Percentage ]]</f>
        <v>18191.455038037497</v>
      </c>
      <c r="AA65" s="61">
        <f>($C$18+$D$18+$E$18)*Table53[[#This Row],[Locality''s Allocation Percentage ]]</f>
        <v>18191.455038037497</v>
      </c>
      <c r="AB65" s="61">
        <f>($C$19+$D$19+$E$19)*Table53[[#This Row],[Locality''s Allocation Percentage ]]</f>
        <v>18191.455038037497</v>
      </c>
      <c r="AC65" s="61">
        <f>($C$20+$D$20+$E$20)*Table53[[#This Row],[Locality''s Allocation Percentage ]]</f>
        <v>18191.455038037497</v>
      </c>
      <c r="AD65" s="61">
        <f>($C$21+$D$21+$E$21)*Table53[[#This Row],[Locality''s Allocation Percentage ]]</f>
        <v>18191.455038037497</v>
      </c>
      <c r="AE65" s="61">
        <f>($C$22+$D$22+$E$22)*Table53[[#This Row],[Locality''s Allocation Percentage ]]</f>
        <v>18191.455038037497</v>
      </c>
      <c r="AF65" s="61"/>
      <c r="AG65" s="61"/>
      <c r="AH65" s="61">
        <f>$F$6*Table53[[#This Row],[Locality''s Allocation Percentage ]]</f>
        <v>32043.198082922128</v>
      </c>
      <c r="AI65" s="61">
        <f>$F$7*Table53[[#This Row],[Locality''s Allocation Percentage ]]</f>
        <v>8036.572189986091</v>
      </c>
      <c r="AJ65" s="61">
        <f>$F$8*Table53[[#This Row],[Locality''s Allocation Percentage ]]</f>
        <v>6746.7900045339593</v>
      </c>
      <c r="AK65" s="61">
        <f>$F$9*Table53[[#This Row],[Locality''s Allocation Percentage ]]</f>
        <v>6746.7900044692487</v>
      </c>
      <c r="AL65" s="61">
        <f>$F$10*Table53[[#This Row],[Locality''s Allocation Percentage ]]</f>
        <v>7782.4493723710511</v>
      </c>
      <c r="AM65" s="61">
        <f>$F$11*Table53[[#This Row],[Locality''s Allocation Percentage ]]</f>
        <v>5690.944464264503</v>
      </c>
      <c r="AN65" s="61">
        <f>$F$12*Table53[[#This Row],[Locality''s Allocation Percentage ]]</f>
        <v>8970.6972611516412</v>
      </c>
      <c r="AO65" s="61">
        <f>$F$13*Table53[[#This Row],[Locality''s Allocation Percentage ]]</f>
        <v>9253.613434853567</v>
      </c>
      <c r="AP65" s="61">
        <f>$F$14*Table53[[#This Row],[Locality''s Allocation Percentage ]]</f>
        <v>9253.6134413245964</v>
      </c>
      <c r="AQ65" s="61">
        <f>$F$15*Table53[[#This Row],[Locality''s Allocation Percentage ]]</f>
        <v>7988.775702869093</v>
      </c>
      <c r="AR65" s="61">
        <f>$F$16*Table53[[#This Row],[Locality''s Allocation Percentage ]]</f>
        <v>6670.2001806137478</v>
      </c>
      <c r="AS65" s="61">
        <f>$F$17*Table53[[#This Row],[Locality''s Allocation Percentage ]]</f>
        <v>6670.2001806137478</v>
      </c>
      <c r="AT65" s="61">
        <f>$F$18*Table53[[#This Row],[Locality''s Allocation Percentage ]]</f>
        <v>6670.2001806137478</v>
      </c>
      <c r="AU65" s="61">
        <f>$F$19*Table53[[#This Row],[Locality''s Allocation Percentage ]]</f>
        <v>6670.2001806137478</v>
      </c>
      <c r="AV65" s="61">
        <f>$F$20*Table53[[#This Row],[Locality''s Allocation Percentage ]]</f>
        <v>6670.2001806137478</v>
      </c>
      <c r="AW65" s="61">
        <f>$F$21*Table53[[#This Row],[Locality''s Allocation Percentage ]]</f>
        <v>6670.2001806137478</v>
      </c>
      <c r="AX65" s="61">
        <f>$F$22*Table53[[#This Row],[Locality''s Allocation Percentage ]]</f>
        <v>6670.2001806137478</v>
      </c>
      <c r="AY65" s="61"/>
      <c r="AZ65" s="61">
        <f t="shared" si="2"/>
        <v>0</v>
      </c>
      <c r="BA65" s="61">
        <f t="shared" si="2"/>
        <v>8010.7995207305321</v>
      </c>
      <c r="BB65" s="61">
        <f t="shared" si="8"/>
        <v>2009.1430474965227</v>
      </c>
      <c r="BC65" s="61">
        <f t="shared" si="9"/>
        <v>1686.6975011334898</v>
      </c>
      <c r="BD65" s="61">
        <f t="shared" si="10"/>
        <v>1686.6975011173122</v>
      </c>
      <c r="BE65" s="61">
        <f t="shared" si="11"/>
        <v>1945.6123430927628</v>
      </c>
      <c r="BF65" s="61">
        <f t="shared" si="12"/>
        <v>1422.7361160661258</v>
      </c>
      <c r="BG65" s="61">
        <f t="shared" si="13"/>
        <v>2242.6743152879103</v>
      </c>
      <c r="BH65" s="61">
        <f t="shared" si="14"/>
        <v>2313.4033587133918</v>
      </c>
      <c r="BI65" s="61">
        <f t="shared" si="15"/>
        <v>2313.4033603311491</v>
      </c>
      <c r="BJ65" s="61">
        <f t="shared" si="16"/>
        <v>1997.1939257172733</v>
      </c>
      <c r="BK65" s="61">
        <f t="shared" si="17"/>
        <v>1667.5500451534369</v>
      </c>
      <c r="BL65" s="61">
        <f t="shared" si="18"/>
        <v>1667.5500451534369</v>
      </c>
      <c r="BM65" s="61">
        <f t="shared" si="19"/>
        <v>1667.5500451534369</v>
      </c>
      <c r="BN65" s="61">
        <f t="shared" si="20"/>
        <v>1667.5500451534369</v>
      </c>
      <c r="BO65" s="61">
        <f t="shared" si="21"/>
        <v>1667.5500451534369</v>
      </c>
      <c r="BP65" s="61">
        <f t="shared" si="22"/>
        <v>1667.5500451534369</v>
      </c>
      <c r="BQ65" s="61">
        <f t="shared" si="7"/>
        <v>1667.5500451534369</v>
      </c>
      <c r="BR65" s="61"/>
      <c r="BS65" s="61">
        <f>($C$6+$D$6+$E$6)*Table53[[#This Row],[Locality''s Allocation Percentage ]]</f>
        <v>88553.207454976204</v>
      </c>
      <c r="BT65" s="61">
        <f>$F$6*Table53[[#This Row],[Locality''s Allocation Percentage ]]</f>
        <v>32043.198082922128</v>
      </c>
      <c r="BU65" s="61">
        <f t="shared" si="3"/>
        <v>8010.7995207305321</v>
      </c>
      <c r="BV65" s="76">
        <f>($C$7+$D$7+$E$7)*Table53[[#This Row],[Locality''s Allocation Percentage ]]</f>
        <v>22976.820185587829</v>
      </c>
      <c r="BW65" s="76">
        <f>$F$7*Table53[[#This Row],[Locality''s Allocation Percentage ]]</f>
        <v>8036.572189986091</v>
      </c>
      <c r="BX65" s="76">
        <f t="shared" si="4"/>
        <v>2009.1430474965227</v>
      </c>
    </row>
    <row r="66" spans="6:76" s="19" customFormat="1" ht="18" customHeight="1" x14ac:dyDescent="0.3">
      <c r="F66" s="35">
        <f>SUM(E6,F64)</f>
        <v>2277834.9619999998</v>
      </c>
      <c r="J66" s="36" t="s">
        <v>236</v>
      </c>
      <c r="K66" s="37">
        <v>3.5600356003560002E-3</v>
      </c>
      <c r="M66" s="22" t="s">
        <v>152</v>
      </c>
      <c r="N66" s="61">
        <f>($C$5+$D$5+$E$5)*Table53[[#This Row],[Locality''s Allocation Percentage ]]</f>
        <v>14476.205459068469</v>
      </c>
      <c r="O66" s="61">
        <f>($C$6+$D$6+$E$6)*Table53[[#This Row],[Locality''s Allocation Percentage ]]</f>
        <v>91642.272831312584</v>
      </c>
      <c r="P66" s="61">
        <f>($C$7+$D$7+$E$7)*Table53[[#This Row],[Locality''s Allocation Percentage ]]</f>
        <v>23778.337168806011</v>
      </c>
      <c r="Q66" s="61">
        <f>($C$8+$D$8+$E$8)*Table53[[#This Row],[Locality''s Allocation Percentage ]]</f>
        <v>19042.208575164557</v>
      </c>
      <c r="R66" s="61">
        <f>($C$9+$D$9+$E$9)*Table53[[#This Row],[Locality''s Allocation Percentage ]]</f>
        <v>19042.20857498192</v>
      </c>
      <c r="S66" s="61">
        <f>($C$10+$D$10+$E$10)*Table53[[#This Row],[Locality''s Allocation Percentage ]]</f>
        <v>21965.264084810475</v>
      </c>
      <c r="T66" s="61">
        <f>($C$11+$D$11+$E$11)*Table53[[#This Row],[Locality''s Allocation Percentage ]]</f>
        <v>16062.179407596435</v>
      </c>
      <c r="U66" s="61">
        <f>($C$12+$D$12+$E$12)*Table53[[#This Row],[Locality''s Allocation Percentage ]]</f>
        <v>25318.986984434338</v>
      </c>
      <c r="V66" s="61">
        <f>($C$13+$D$13+$E$13)*Table53[[#This Row],[Locality''s Allocation Percentage ]]</f>
        <v>26117.492464121591</v>
      </c>
      <c r="W66" s="61">
        <f>($C$14+$D$14+$E$14)*Table53[[#This Row],[Locality''s Allocation Percentage ]]</f>
        <v>26117.492482385493</v>
      </c>
      <c r="X66" s="61">
        <f>($C$15+$D$15+$E$15)*Table53[[#This Row],[Locality''s Allocation Percentage ]]</f>
        <v>22547.601613806004</v>
      </c>
      <c r="Y66" s="61">
        <f>($C$16+$D$16+$E$16)*Table53[[#This Row],[Locality''s Allocation Percentage ]]</f>
        <v>18826.04067889927</v>
      </c>
      <c r="Z66" s="61">
        <f>($C$17+$D$17+$E$17)*Table53[[#This Row],[Locality''s Allocation Percentage ]]</f>
        <v>18826.04067889927</v>
      </c>
      <c r="AA66" s="61">
        <f>($C$18+$D$18+$E$18)*Table53[[#This Row],[Locality''s Allocation Percentage ]]</f>
        <v>18826.04067889927</v>
      </c>
      <c r="AB66" s="61">
        <f>($C$19+$D$19+$E$19)*Table53[[#This Row],[Locality''s Allocation Percentage ]]</f>
        <v>18826.04067889927</v>
      </c>
      <c r="AC66" s="61">
        <f>($C$20+$D$20+$E$20)*Table53[[#This Row],[Locality''s Allocation Percentage ]]</f>
        <v>18826.04067889927</v>
      </c>
      <c r="AD66" s="61">
        <f>($C$21+$D$21+$E$21)*Table53[[#This Row],[Locality''s Allocation Percentage ]]</f>
        <v>18826.04067889927</v>
      </c>
      <c r="AE66" s="61">
        <f>($C$22+$D$22+$E$22)*Table53[[#This Row],[Locality''s Allocation Percentage ]]</f>
        <v>18826.04067889927</v>
      </c>
      <c r="AF66" s="61"/>
      <c r="AG66" s="61"/>
      <c r="AH66" s="61">
        <f>$F$6*Table53[[#This Row],[Locality''s Allocation Percentage ]]</f>
        <v>33160.98406255895</v>
      </c>
      <c r="AI66" s="61">
        <f>$F$7*Table53[[#This Row],[Locality''s Allocation Percentage ]]</f>
        <v>8316.9177314972349</v>
      </c>
      <c r="AJ66" s="61">
        <f>$F$8*Table53[[#This Row],[Locality''s Allocation Percentage ]]</f>
        <v>6982.1431442270041</v>
      </c>
      <c r="AK66" s="61">
        <f>$F$9*Table53[[#This Row],[Locality''s Allocation Percentage ]]</f>
        <v>6982.1431441600371</v>
      </c>
      <c r="AL66" s="61">
        <f>$F$10*Table53[[#This Row],[Locality''s Allocation Percentage ]]</f>
        <v>8053.9301644305069</v>
      </c>
      <c r="AM66" s="61">
        <f>$F$11*Table53[[#This Row],[Locality''s Allocation Percentage ]]</f>
        <v>5889.465782785358</v>
      </c>
      <c r="AN66" s="61">
        <f>$F$12*Table53[[#This Row],[Locality''s Allocation Percentage ]]</f>
        <v>9283.628560959256</v>
      </c>
      <c r="AO66" s="61">
        <f>$F$13*Table53[[#This Row],[Locality''s Allocation Percentage ]]</f>
        <v>9576.4139035112494</v>
      </c>
      <c r="AP66" s="61">
        <f>$F$14*Table53[[#This Row],[Locality''s Allocation Percentage ]]</f>
        <v>9576.4139102080135</v>
      </c>
      <c r="AQ66" s="61">
        <f>$F$15*Table53[[#This Row],[Locality''s Allocation Percentage ]]</f>
        <v>8267.453925062202</v>
      </c>
      <c r="AR66" s="61">
        <f>$F$16*Table53[[#This Row],[Locality''s Allocation Percentage ]]</f>
        <v>6902.881582263065</v>
      </c>
      <c r="AS66" s="61">
        <f>$F$17*Table53[[#This Row],[Locality''s Allocation Percentage ]]</f>
        <v>6902.881582263065</v>
      </c>
      <c r="AT66" s="61">
        <f>$F$18*Table53[[#This Row],[Locality''s Allocation Percentage ]]</f>
        <v>6902.881582263065</v>
      </c>
      <c r="AU66" s="61">
        <f>$F$19*Table53[[#This Row],[Locality''s Allocation Percentage ]]</f>
        <v>6902.881582263065</v>
      </c>
      <c r="AV66" s="61">
        <f>$F$20*Table53[[#This Row],[Locality''s Allocation Percentage ]]</f>
        <v>6902.881582263065</v>
      </c>
      <c r="AW66" s="61">
        <f>$F$21*Table53[[#This Row],[Locality''s Allocation Percentage ]]</f>
        <v>6902.881582263065</v>
      </c>
      <c r="AX66" s="61">
        <f>$F$22*Table53[[#This Row],[Locality''s Allocation Percentage ]]</f>
        <v>6902.881582263065</v>
      </c>
      <c r="AY66" s="61"/>
      <c r="AZ66" s="61">
        <f t="shared" si="2"/>
        <v>0</v>
      </c>
      <c r="BA66" s="61">
        <f t="shared" si="2"/>
        <v>8290.2460156397374</v>
      </c>
      <c r="BB66" s="61">
        <f t="shared" si="8"/>
        <v>2079.2294328743087</v>
      </c>
      <c r="BC66" s="61">
        <f t="shared" si="9"/>
        <v>1745.535786056751</v>
      </c>
      <c r="BD66" s="61">
        <f t="shared" si="10"/>
        <v>1745.5357860400093</v>
      </c>
      <c r="BE66" s="61">
        <f t="shared" si="11"/>
        <v>2013.4825411076267</v>
      </c>
      <c r="BF66" s="61">
        <f t="shared" si="12"/>
        <v>1472.3664456963395</v>
      </c>
      <c r="BG66" s="61">
        <f t="shared" si="13"/>
        <v>2320.907140239814</v>
      </c>
      <c r="BH66" s="61">
        <f t="shared" si="14"/>
        <v>2394.1034758778123</v>
      </c>
      <c r="BI66" s="61">
        <f t="shared" si="15"/>
        <v>2394.1034775520034</v>
      </c>
      <c r="BJ66" s="61">
        <f t="shared" si="16"/>
        <v>2066.8634812655505</v>
      </c>
      <c r="BK66" s="61">
        <f t="shared" si="17"/>
        <v>1725.7203955657662</v>
      </c>
      <c r="BL66" s="61">
        <f t="shared" si="18"/>
        <v>1725.7203955657662</v>
      </c>
      <c r="BM66" s="61">
        <f t="shared" si="19"/>
        <v>1725.7203955657662</v>
      </c>
      <c r="BN66" s="61">
        <f t="shared" si="20"/>
        <v>1725.7203955657662</v>
      </c>
      <c r="BO66" s="61">
        <f t="shared" si="21"/>
        <v>1725.7203955657662</v>
      </c>
      <c r="BP66" s="61">
        <f t="shared" si="22"/>
        <v>1725.7203955657662</v>
      </c>
      <c r="BQ66" s="61">
        <f t="shared" si="7"/>
        <v>1725.7203955657662</v>
      </c>
      <c r="BR66" s="61"/>
      <c r="BS66" s="61">
        <f>($C$6+$D$6+$E$6)*Table53[[#This Row],[Locality''s Allocation Percentage ]]</f>
        <v>91642.272831312584</v>
      </c>
      <c r="BT66" s="61">
        <f>$F$6*Table53[[#This Row],[Locality''s Allocation Percentage ]]</f>
        <v>33160.98406255895</v>
      </c>
      <c r="BU66" s="61">
        <f t="shared" si="3"/>
        <v>8290.2460156397374</v>
      </c>
      <c r="BV66" s="76">
        <f>($C$7+$D$7+$E$7)*Table53[[#This Row],[Locality''s Allocation Percentage ]]</f>
        <v>23778.337168806011</v>
      </c>
      <c r="BW66" s="76">
        <f>$F$7*Table53[[#This Row],[Locality''s Allocation Percentage ]]</f>
        <v>8316.9177314972349</v>
      </c>
      <c r="BX66" s="76">
        <f t="shared" si="4"/>
        <v>2079.2294328743087</v>
      </c>
    </row>
    <row r="67" spans="6:76" s="19" customFormat="1" ht="18" customHeight="1" x14ac:dyDescent="0.3">
      <c r="J67" s="36" t="s">
        <v>237</v>
      </c>
      <c r="K67" s="37">
        <v>6.1200612006120101E-3</v>
      </c>
      <c r="M67" s="22" t="s">
        <v>130</v>
      </c>
      <c r="N67" s="61">
        <f>($C$5+$D$5+$E$5)*Table53[[#This Row],[Locality''s Allocation Percentage ]]</f>
        <v>24886.061070084037</v>
      </c>
      <c r="O67" s="61">
        <f>($C$6+$D$6+$E$6)*Table53[[#This Row],[Locality''s Allocation Percentage ]]</f>
        <v>157542.33419315558</v>
      </c>
      <c r="P67" s="61">
        <f>($C$7+$D$7+$E$7)*Table53[[#This Row],[Locality''s Allocation Percentage ]]</f>
        <v>40877.366144127256</v>
      </c>
      <c r="Q67" s="61">
        <f>($C$8+$D$8+$E$8)*Table53[[#This Row],[Locality''s Allocation Percentage ]]</f>
        <v>32735.482157305418</v>
      </c>
      <c r="R67" s="61">
        <f>($C$9+$D$9+$E$9)*Table53[[#This Row],[Locality''s Allocation Percentage ]]</f>
        <v>32735.482156991442</v>
      </c>
      <c r="S67" s="61">
        <f>($C$10+$D$10+$E$10)*Table53[[#This Row],[Locality''s Allocation Percentage ]]</f>
        <v>37760.510168269757</v>
      </c>
      <c r="T67" s="61">
        <f>($C$11+$D$11+$E$11)*Table53[[#This Row],[Locality''s Allocation Percentage ]]</f>
        <v>27612.510666991668</v>
      </c>
      <c r="U67" s="61">
        <f>($C$12+$D$12+$E$12)*Table53[[#This Row],[Locality''s Allocation Percentage ]]</f>
        <v>43525.898973241121</v>
      </c>
      <c r="V67" s="61">
        <f>($C$13+$D$13+$E$13)*Table53[[#This Row],[Locality''s Allocation Percentage ]]</f>
        <v>44898.610640568651</v>
      </c>
      <c r="W67" s="61">
        <f>($C$14+$D$14+$E$14)*Table53[[#This Row],[Locality''s Allocation Percentage ]]</f>
        <v>44898.610671966147</v>
      </c>
      <c r="X67" s="61">
        <f>($C$15+$D$15+$E$15)*Table53[[#This Row],[Locality''s Allocation Percentage ]]</f>
        <v>38761.607268677799</v>
      </c>
      <c r="Y67" s="61">
        <f>($C$16+$D$16+$E$16)*Table53[[#This Row],[Locality''s Allocation Percentage ]]</f>
        <v>32363.867683950481</v>
      </c>
      <c r="Z67" s="61">
        <f>($C$17+$D$17+$E$17)*Table53[[#This Row],[Locality''s Allocation Percentage ]]</f>
        <v>32363.867683950481</v>
      </c>
      <c r="AA67" s="61">
        <f>($C$18+$D$18+$E$18)*Table53[[#This Row],[Locality''s Allocation Percentage ]]</f>
        <v>32363.867683950481</v>
      </c>
      <c r="AB67" s="61">
        <f>($C$19+$D$19+$E$19)*Table53[[#This Row],[Locality''s Allocation Percentage ]]</f>
        <v>32363.867683950481</v>
      </c>
      <c r="AC67" s="61">
        <f>($C$20+$D$20+$E$20)*Table53[[#This Row],[Locality''s Allocation Percentage ]]</f>
        <v>32363.867683950481</v>
      </c>
      <c r="AD67" s="61">
        <f>($C$21+$D$21+$E$21)*Table53[[#This Row],[Locality''s Allocation Percentage ]]</f>
        <v>32363.867683950481</v>
      </c>
      <c r="AE67" s="61">
        <f>($C$22+$D$22+$E$22)*Table53[[#This Row],[Locality''s Allocation Percentage ]]</f>
        <v>32363.867683950481</v>
      </c>
      <c r="AF67" s="61"/>
      <c r="AG67" s="61"/>
      <c r="AH67" s="61">
        <f>$F$6*Table53[[#This Row],[Locality''s Allocation Percentage ]]</f>
        <v>57007.084961477834</v>
      </c>
      <c r="AI67" s="61">
        <f>$F$7*Table53[[#This Row],[Locality''s Allocation Percentage ]]</f>
        <v>14297.622617068302</v>
      </c>
      <c r="AJ67" s="61">
        <f>$F$8*Table53[[#This Row],[Locality''s Allocation Percentage ]]</f>
        <v>12003.010124345319</v>
      </c>
      <c r="AK67" s="61">
        <f>$F$9*Table53[[#This Row],[Locality''s Allocation Percentage ]]</f>
        <v>12003.010124230195</v>
      </c>
      <c r="AL67" s="61">
        <f>$F$10*Table53[[#This Row],[Locality''s Allocation Percentage ]]</f>
        <v>13845.520395032243</v>
      </c>
      <c r="AM67" s="61">
        <f>$F$11*Table53[[#This Row],[Locality''s Allocation Percentage ]]</f>
        <v>10124.587244563611</v>
      </c>
      <c r="AN67" s="61">
        <f>$F$12*Table53[[#This Row],[Locality''s Allocation Percentage ]]</f>
        <v>15959.49629018841</v>
      </c>
      <c r="AO67" s="61">
        <f>$F$13*Table53[[#This Row],[Locality''s Allocation Percentage ]]</f>
        <v>16462.823901541837</v>
      </c>
      <c r="AP67" s="61">
        <f>$F$14*Table53[[#This Row],[Locality''s Allocation Percentage ]]</f>
        <v>16462.823913054253</v>
      </c>
      <c r="AQ67" s="61">
        <f>$F$15*Table53[[#This Row],[Locality''s Allocation Percentage ]]</f>
        <v>14212.589331848525</v>
      </c>
      <c r="AR67" s="61">
        <f>$F$16*Table53[[#This Row],[Locality''s Allocation Percentage ]]</f>
        <v>11866.751484115175</v>
      </c>
      <c r="AS67" s="61">
        <f>$F$17*Table53[[#This Row],[Locality''s Allocation Percentage ]]</f>
        <v>11866.751484115175</v>
      </c>
      <c r="AT67" s="61">
        <f>$F$18*Table53[[#This Row],[Locality''s Allocation Percentage ]]</f>
        <v>11866.751484115175</v>
      </c>
      <c r="AU67" s="61">
        <f>$F$19*Table53[[#This Row],[Locality''s Allocation Percentage ]]</f>
        <v>11866.751484115175</v>
      </c>
      <c r="AV67" s="61">
        <f>$F$20*Table53[[#This Row],[Locality''s Allocation Percentage ]]</f>
        <v>11866.751484115175</v>
      </c>
      <c r="AW67" s="61">
        <f>$F$21*Table53[[#This Row],[Locality''s Allocation Percentage ]]</f>
        <v>11866.751484115175</v>
      </c>
      <c r="AX67" s="61">
        <f>$F$22*Table53[[#This Row],[Locality''s Allocation Percentage ]]</f>
        <v>11866.751484115175</v>
      </c>
      <c r="AY67" s="61"/>
      <c r="AZ67" s="61">
        <f t="shared" si="2"/>
        <v>0</v>
      </c>
      <c r="BA67" s="61">
        <f t="shared" si="2"/>
        <v>14251.771240369459</v>
      </c>
      <c r="BB67" s="61">
        <f t="shared" si="8"/>
        <v>3574.4056542670755</v>
      </c>
      <c r="BC67" s="61">
        <f t="shared" si="9"/>
        <v>3000.7525310863298</v>
      </c>
      <c r="BD67" s="61">
        <f t="shared" si="10"/>
        <v>3000.7525310575488</v>
      </c>
      <c r="BE67" s="61">
        <f t="shared" si="11"/>
        <v>3461.3800987580607</v>
      </c>
      <c r="BF67" s="61">
        <f t="shared" si="12"/>
        <v>2531.1468111409026</v>
      </c>
      <c r="BG67" s="61">
        <f t="shared" si="13"/>
        <v>3989.8740725471025</v>
      </c>
      <c r="BH67" s="61">
        <f t="shared" si="14"/>
        <v>4115.7059753854592</v>
      </c>
      <c r="BI67" s="61">
        <f t="shared" si="15"/>
        <v>4115.7059782635633</v>
      </c>
      <c r="BJ67" s="61">
        <f t="shared" si="16"/>
        <v>3553.1473329621313</v>
      </c>
      <c r="BK67" s="61">
        <f t="shared" si="17"/>
        <v>2966.6878710287938</v>
      </c>
      <c r="BL67" s="61">
        <f t="shared" si="18"/>
        <v>2966.6878710287938</v>
      </c>
      <c r="BM67" s="61">
        <f t="shared" si="19"/>
        <v>2966.6878710287938</v>
      </c>
      <c r="BN67" s="61">
        <f t="shared" si="20"/>
        <v>2966.6878710287938</v>
      </c>
      <c r="BO67" s="61">
        <f t="shared" si="21"/>
        <v>2966.6878710287938</v>
      </c>
      <c r="BP67" s="61">
        <f t="shared" si="22"/>
        <v>2966.6878710287938</v>
      </c>
      <c r="BQ67" s="61">
        <f t="shared" si="7"/>
        <v>2966.6878710287938</v>
      </c>
      <c r="BR67" s="61"/>
      <c r="BS67" s="61">
        <f>($C$6+$D$6+$E$6)*Table53[[#This Row],[Locality''s Allocation Percentage ]]</f>
        <v>157542.33419315558</v>
      </c>
      <c r="BT67" s="61">
        <f>$F$6*Table53[[#This Row],[Locality''s Allocation Percentage ]]</f>
        <v>57007.084961477834</v>
      </c>
      <c r="BU67" s="61">
        <f t="shared" si="3"/>
        <v>14251.771240369459</v>
      </c>
      <c r="BV67" s="76">
        <f>($C$7+$D$7+$E$7)*Table53[[#This Row],[Locality''s Allocation Percentage ]]</f>
        <v>40877.366144127256</v>
      </c>
      <c r="BW67" s="76">
        <f>$F$7*Table53[[#This Row],[Locality''s Allocation Percentage ]]</f>
        <v>14297.622617068302</v>
      </c>
      <c r="BX67" s="76">
        <f t="shared" si="4"/>
        <v>3574.4056542670755</v>
      </c>
    </row>
    <row r="68" spans="6:76" s="19" customFormat="1" ht="18" customHeight="1" x14ac:dyDescent="0.3">
      <c r="J68" s="36" t="s">
        <v>238</v>
      </c>
      <c r="K68" s="37">
        <v>3.0600306003059998E-3</v>
      </c>
      <c r="M68" s="22" t="s">
        <v>41</v>
      </c>
      <c r="N68" s="61">
        <f>($C$5+$D$5+$E$5)*Table53[[#This Row],[Locality''s Allocation Percentage ]]</f>
        <v>12443.030535041999</v>
      </c>
      <c r="O68" s="61">
        <f>($C$6+$D$6+$E$6)*Table53[[#This Row],[Locality''s Allocation Percentage ]]</f>
        <v>78771.167096577658</v>
      </c>
      <c r="P68" s="61">
        <f>($C$7+$D$7+$E$7)*Table53[[#This Row],[Locality''s Allocation Percentage ]]</f>
        <v>20438.683072063592</v>
      </c>
      <c r="Q68" s="61">
        <f>($C$8+$D$8+$E$8)*Table53[[#This Row],[Locality''s Allocation Percentage ]]</f>
        <v>16367.741078652682</v>
      </c>
      <c r="R68" s="61">
        <f>($C$9+$D$9+$E$9)*Table53[[#This Row],[Locality''s Allocation Percentage ]]</f>
        <v>16367.741078495692</v>
      </c>
      <c r="S68" s="61">
        <f>($C$10+$D$10+$E$10)*Table53[[#This Row],[Locality''s Allocation Percentage ]]</f>
        <v>18880.255084134846</v>
      </c>
      <c r="T68" s="61">
        <f>($C$11+$D$11+$E$11)*Table53[[#This Row],[Locality''s Allocation Percentage ]]</f>
        <v>13806.25533349581</v>
      </c>
      <c r="U68" s="61">
        <f>($C$12+$D$12+$E$12)*Table53[[#This Row],[Locality''s Allocation Percentage ]]</f>
        <v>21762.949486620524</v>
      </c>
      <c r="V68" s="61">
        <f>($C$13+$D$13+$E$13)*Table53[[#This Row],[Locality''s Allocation Percentage ]]</f>
        <v>22449.305320284286</v>
      </c>
      <c r="W68" s="61">
        <f>($C$14+$D$14+$E$14)*Table53[[#This Row],[Locality''s Allocation Percentage ]]</f>
        <v>22449.305335983034</v>
      </c>
      <c r="X68" s="61">
        <f>($C$15+$D$15+$E$15)*Table53[[#This Row],[Locality''s Allocation Percentage ]]</f>
        <v>19380.803634338867</v>
      </c>
      <c r="Y68" s="61">
        <f>($C$16+$D$16+$E$16)*Table53[[#This Row],[Locality''s Allocation Percentage ]]</f>
        <v>16181.933841975213</v>
      </c>
      <c r="Z68" s="61">
        <f>($C$17+$D$17+$E$17)*Table53[[#This Row],[Locality''s Allocation Percentage ]]</f>
        <v>16181.933841975213</v>
      </c>
      <c r="AA68" s="61">
        <f>($C$18+$D$18+$E$18)*Table53[[#This Row],[Locality''s Allocation Percentage ]]</f>
        <v>16181.933841975213</v>
      </c>
      <c r="AB68" s="61">
        <f>($C$19+$D$19+$E$19)*Table53[[#This Row],[Locality''s Allocation Percentage ]]</f>
        <v>16181.933841975213</v>
      </c>
      <c r="AC68" s="61">
        <f>($C$20+$D$20+$E$20)*Table53[[#This Row],[Locality''s Allocation Percentage ]]</f>
        <v>16181.933841975213</v>
      </c>
      <c r="AD68" s="61">
        <f>($C$21+$D$21+$E$21)*Table53[[#This Row],[Locality''s Allocation Percentage ]]</f>
        <v>16181.933841975213</v>
      </c>
      <c r="AE68" s="61">
        <f>($C$22+$D$22+$E$22)*Table53[[#This Row],[Locality''s Allocation Percentage ]]</f>
        <v>16181.933841975213</v>
      </c>
      <c r="AF68" s="61"/>
      <c r="AG68" s="61"/>
      <c r="AH68" s="61">
        <f>$F$6*Table53[[#This Row],[Locality''s Allocation Percentage ]]</f>
        <v>28503.542480738866</v>
      </c>
      <c r="AI68" s="61">
        <f>$F$7*Table53[[#This Row],[Locality''s Allocation Percentage ]]</f>
        <v>7148.8113085341383</v>
      </c>
      <c r="AJ68" s="61">
        <f>$F$8*Table53[[#This Row],[Locality''s Allocation Percentage ]]</f>
        <v>6001.5050621726496</v>
      </c>
      <c r="AK68" s="61">
        <f>$F$9*Table53[[#This Row],[Locality''s Allocation Percentage ]]</f>
        <v>6001.5050621150876</v>
      </c>
      <c r="AL68" s="61">
        <f>$F$10*Table53[[#This Row],[Locality''s Allocation Percentage ]]</f>
        <v>6922.7601975161097</v>
      </c>
      <c r="AM68" s="61">
        <f>$F$11*Table53[[#This Row],[Locality''s Allocation Percentage ]]</f>
        <v>5062.2936222817962</v>
      </c>
      <c r="AN68" s="61">
        <f>$F$12*Table53[[#This Row],[Locality''s Allocation Percentage ]]</f>
        <v>7979.7481450941914</v>
      </c>
      <c r="AO68" s="61">
        <f>$F$13*Table53[[#This Row],[Locality''s Allocation Percentage ]]</f>
        <v>8231.4119507709056</v>
      </c>
      <c r="AP68" s="61">
        <f>$F$14*Table53[[#This Row],[Locality''s Allocation Percentage ]]</f>
        <v>8231.4119565271121</v>
      </c>
      <c r="AQ68" s="61">
        <f>$F$15*Table53[[#This Row],[Locality''s Allocation Percentage ]]</f>
        <v>7106.2946659242507</v>
      </c>
      <c r="AR68" s="61">
        <f>$F$16*Table53[[#This Row],[Locality''s Allocation Percentage ]]</f>
        <v>5933.3757420575776</v>
      </c>
      <c r="AS68" s="61">
        <f>$F$17*Table53[[#This Row],[Locality''s Allocation Percentage ]]</f>
        <v>5933.3757420575776</v>
      </c>
      <c r="AT68" s="61">
        <f>$F$18*Table53[[#This Row],[Locality''s Allocation Percentage ]]</f>
        <v>5933.3757420575776</v>
      </c>
      <c r="AU68" s="61">
        <f>$F$19*Table53[[#This Row],[Locality''s Allocation Percentage ]]</f>
        <v>5933.3757420575776</v>
      </c>
      <c r="AV68" s="61">
        <f>$F$20*Table53[[#This Row],[Locality''s Allocation Percentage ]]</f>
        <v>5933.3757420575776</v>
      </c>
      <c r="AW68" s="61">
        <f>$F$21*Table53[[#This Row],[Locality''s Allocation Percentage ]]</f>
        <v>5933.3757420575776</v>
      </c>
      <c r="AX68" s="61">
        <f>$F$22*Table53[[#This Row],[Locality''s Allocation Percentage ]]</f>
        <v>5933.3757420575776</v>
      </c>
      <c r="AY68" s="61"/>
      <c r="AZ68" s="61">
        <f t="shared" si="2"/>
        <v>0</v>
      </c>
      <c r="BA68" s="61">
        <f t="shared" si="2"/>
        <v>7125.8856201847166</v>
      </c>
      <c r="BB68" s="61">
        <f t="shared" si="8"/>
        <v>1787.2028271335346</v>
      </c>
      <c r="BC68" s="61">
        <f t="shared" si="9"/>
        <v>1500.3762655431624</v>
      </c>
      <c r="BD68" s="61">
        <f t="shared" si="10"/>
        <v>1500.3762655287719</v>
      </c>
      <c r="BE68" s="61">
        <f t="shared" si="11"/>
        <v>1730.6900493790274</v>
      </c>
      <c r="BF68" s="61">
        <f t="shared" si="12"/>
        <v>1265.573405570449</v>
      </c>
      <c r="BG68" s="61">
        <f t="shared" si="13"/>
        <v>1994.9370362735478</v>
      </c>
      <c r="BH68" s="61">
        <f t="shared" si="14"/>
        <v>2057.8529876927264</v>
      </c>
      <c r="BI68" s="61">
        <f t="shared" si="15"/>
        <v>2057.852989131778</v>
      </c>
      <c r="BJ68" s="61">
        <f t="shared" si="16"/>
        <v>1776.5736664810627</v>
      </c>
      <c r="BK68" s="61">
        <f t="shared" si="17"/>
        <v>1483.3439355143944</v>
      </c>
      <c r="BL68" s="61">
        <f t="shared" si="18"/>
        <v>1483.3439355143944</v>
      </c>
      <c r="BM68" s="61">
        <f t="shared" si="19"/>
        <v>1483.3439355143944</v>
      </c>
      <c r="BN68" s="61">
        <f t="shared" si="20"/>
        <v>1483.3439355143944</v>
      </c>
      <c r="BO68" s="61">
        <f t="shared" si="21"/>
        <v>1483.3439355143944</v>
      </c>
      <c r="BP68" s="61">
        <f t="shared" si="22"/>
        <v>1483.3439355143944</v>
      </c>
      <c r="BQ68" s="61">
        <f t="shared" si="7"/>
        <v>1483.3439355143944</v>
      </c>
      <c r="BR68" s="61"/>
      <c r="BS68" s="61">
        <f>($C$6+$D$6+$E$6)*Table53[[#This Row],[Locality''s Allocation Percentage ]]</f>
        <v>78771.167096577658</v>
      </c>
      <c r="BT68" s="61">
        <f>$F$6*Table53[[#This Row],[Locality''s Allocation Percentage ]]</f>
        <v>28503.542480738866</v>
      </c>
      <c r="BU68" s="61">
        <f t="shared" si="3"/>
        <v>7125.8856201847166</v>
      </c>
      <c r="BV68" s="76">
        <f>($C$7+$D$7+$E$7)*Table53[[#This Row],[Locality''s Allocation Percentage ]]</f>
        <v>20438.683072063592</v>
      </c>
      <c r="BW68" s="76">
        <f>$F$7*Table53[[#This Row],[Locality''s Allocation Percentage ]]</f>
        <v>7148.8113085341383</v>
      </c>
      <c r="BX68" s="76">
        <f t="shared" si="4"/>
        <v>1787.2028271335346</v>
      </c>
    </row>
    <row r="69" spans="6:76" s="19" customFormat="1" ht="18" customHeight="1" x14ac:dyDescent="0.3">
      <c r="J69" s="36" t="s">
        <v>239</v>
      </c>
      <c r="K69" s="37">
        <v>1.7800178001780001E-3</v>
      </c>
      <c r="M69" s="22" t="s">
        <v>141</v>
      </c>
      <c r="N69" s="61">
        <f>($C$5+$D$5+$E$5)*Table53[[#This Row],[Locality''s Allocation Percentage ]]</f>
        <v>7238.1027295342346</v>
      </c>
      <c r="O69" s="61">
        <f>($C$6+$D$6+$E$6)*Table53[[#This Row],[Locality''s Allocation Percentage ]]</f>
        <v>45821.136415656292</v>
      </c>
      <c r="P69" s="61">
        <f>($C$7+$D$7+$E$7)*Table53[[#This Row],[Locality''s Allocation Percentage ]]</f>
        <v>11889.168584403005</v>
      </c>
      <c r="Q69" s="61">
        <f>($C$8+$D$8+$E$8)*Table53[[#This Row],[Locality''s Allocation Percentage ]]</f>
        <v>9521.1042875822786</v>
      </c>
      <c r="R69" s="61">
        <f>($C$9+$D$9+$E$9)*Table53[[#This Row],[Locality''s Allocation Percentage ]]</f>
        <v>9521.1042874909599</v>
      </c>
      <c r="S69" s="61">
        <f>($C$10+$D$10+$E$10)*Table53[[#This Row],[Locality''s Allocation Percentage ]]</f>
        <v>10982.632042405237</v>
      </c>
      <c r="T69" s="61">
        <f>($C$11+$D$11+$E$11)*Table53[[#This Row],[Locality''s Allocation Percentage ]]</f>
        <v>8031.0897037982177</v>
      </c>
      <c r="U69" s="61">
        <f>($C$12+$D$12+$E$12)*Table53[[#This Row],[Locality''s Allocation Percentage ]]</f>
        <v>12659.493492217169</v>
      </c>
      <c r="V69" s="61">
        <f>($C$13+$D$13+$E$13)*Table53[[#This Row],[Locality''s Allocation Percentage ]]</f>
        <v>13058.746232060796</v>
      </c>
      <c r="W69" s="61">
        <f>($C$14+$D$14+$E$14)*Table53[[#This Row],[Locality''s Allocation Percentage ]]</f>
        <v>13058.746241192746</v>
      </c>
      <c r="X69" s="61">
        <f>($C$15+$D$15+$E$15)*Table53[[#This Row],[Locality''s Allocation Percentage ]]</f>
        <v>11273.800806903002</v>
      </c>
      <c r="Y69" s="61">
        <f>($C$16+$D$16+$E$16)*Table53[[#This Row],[Locality''s Allocation Percentage ]]</f>
        <v>9413.0203394496348</v>
      </c>
      <c r="Z69" s="61">
        <f>($C$17+$D$17+$E$17)*Table53[[#This Row],[Locality''s Allocation Percentage ]]</f>
        <v>9413.0203394496348</v>
      </c>
      <c r="AA69" s="61">
        <f>($C$18+$D$18+$E$18)*Table53[[#This Row],[Locality''s Allocation Percentage ]]</f>
        <v>9413.0203394496348</v>
      </c>
      <c r="AB69" s="61">
        <f>($C$19+$D$19+$E$19)*Table53[[#This Row],[Locality''s Allocation Percentage ]]</f>
        <v>9413.0203394496348</v>
      </c>
      <c r="AC69" s="61">
        <f>($C$20+$D$20+$E$20)*Table53[[#This Row],[Locality''s Allocation Percentage ]]</f>
        <v>9413.0203394496348</v>
      </c>
      <c r="AD69" s="61">
        <f>($C$21+$D$21+$E$21)*Table53[[#This Row],[Locality''s Allocation Percentage ]]</f>
        <v>9413.0203394496348</v>
      </c>
      <c r="AE69" s="61">
        <f>($C$22+$D$22+$E$22)*Table53[[#This Row],[Locality''s Allocation Percentage ]]</f>
        <v>9413.0203394496348</v>
      </c>
      <c r="AF69" s="61"/>
      <c r="AG69" s="61"/>
      <c r="AH69" s="61">
        <f>$F$6*Table53[[#This Row],[Locality''s Allocation Percentage ]]</f>
        <v>16580.492031279475</v>
      </c>
      <c r="AI69" s="61">
        <f>$F$7*Table53[[#This Row],[Locality''s Allocation Percentage ]]</f>
        <v>4158.4588657486174</v>
      </c>
      <c r="AJ69" s="61">
        <f>$F$8*Table53[[#This Row],[Locality''s Allocation Percentage ]]</f>
        <v>3491.071572113502</v>
      </c>
      <c r="AK69" s="61">
        <f>$F$9*Table53[[#This Row],[Locality''s Allocation Percentage ]]</f>
        <v>3491.0715720800185</v>
      </c>
      <c r="AL69" s="61">
        <f>$F$10*Table53[[#This Row],[Locality''s Allocation Percentage ]]</f>
        <v>4026.9650822152535</v>
      </c>
      <c r="AM69" s="61">
        <f>$F$11*Table53[[#This Row],[Locality''s Allocation Percentage ]]</f>
        <v>2944.732891392679</v>
      </c>
      <c r="AN69" s="61">
        <f>$F$12*Table53[[#This Row],[Locality''s Allocation Percentage ]]</f>
        <v>4641.814280479628</v>
      </c>
      <c r="AO69" s="61">
        <f>$F$13*Table53[[#This Row],[Locality''s Allocation Percentage ]]</f>
        <v>4788.2069517556247</v>
      </c>
      <c r="AP69" s="61">
        <f>$F$14*Table53[[#This Row],[Locality''s Allocation Percentage ]]</f>
        <v>4788.2069551040067</v>
      </c>
      <c r="AQ69" s="61">
        <f>$F$15*Table53[[#This Row],[Locality''s Allocation Percentage ]]</f>
        <v>4133.726962531101</v>
      </c>
      <c r="AR69" s="61">
        <f>$F$16*Table53[[#This Row],[Locality''s Allocation Percentage ]]</f>
        <v>3451.4407911315325</v>
      </c>
      <c r="AS69" s="61">
        <f>$F$17*Table53[[#This Row],[Locality''s Allocation Percentage ]]</f>
        <v>3451.4407911315325</v>
      </c>
      <c r="AT69" s="61">
        <f>$F$18*Table53[[#This Row],[Locality''s Allocation Percentage ]]</f>
        <v>3451.4407911315325</v>
      </c>
      <c r="AU69" s="61">
        <f>$F$19*Table53[[#This Row],[Locality''s Allocation Percentage ]]</f>
        <v>3451.4407911315325</v>
      </c>
      <c r="AV69" s="61">
        <f>$F$20*Table53[[#This Row],[Locality''s Allocation Percentage ]]</f>
        <v>3451.4407911315325</v>
      </c>
      <c r="AW69" s="61">
        <f>$F$21*Table53[[#This Row],[Locality''s Allocation Percentage ]]</f>
        <v>3451.4407911315325</v>
      </c>
      <c r="AX69" s="61">
        <f>$F$22*Table53[[#This Row],[Locality''s Allocation Percentage ]]</f>
        <v>3451.4407911315325</v>
      </c>
      <c r="AY69" s="61"/>
      <c r="AZ69" s="61">
        <f t="shared" ref="AZ69:BA132" si="26">AG69*0.25</f>
        <v>0</v>
      </c>
      <c r="BA69" s="61">
        <f t="shared" si="26"/>
        <v>4145.1230078198687</v>
      </c>
      <c r="BB69" s="61">
        <f t="shared" si="8"/>
        <v>1039.6147164371544</v>
      </c>
      <c r="BC69" s="61">
        <f t="shared" si="9"/>
        <v>872.76789302837551</v>
      </c>
      <c r="BD69" s="61">
        <f t="shared" si="10"/>
        <v>872.76789302000464</v>
      </c>
      <c r="BE69" s="61">
        <f t="shared" si="11"/>
        <v>1006.7412705538134</v>
      </c>
      <c r="BF69" s="61">
        <f t="shared" si="12"/>
        <v>736.18322284816975</v>
      </c>
      <c r="BG69" s="61">
        <f t="shared" si="13"/>
        <v>1160.453570119907</v>
      </c>
      <c r="BH69" s="61">
        <f t="shared" si="14"/>
        <v>1197.0517379389062</v>
      </c>
      <c r="BI69" s="61">
        <f t="shared" si="15"/>
        <v>1197.0517387760017</v>
      </c>
      <c r="BJ69" s="61">
        <f t="shared" si="16"/>
        <v>1033.4317406327752</v>
      </c>
      <c r="BK69" s="61">
        <f t="shared" si="17"/>
        <v>862.86019778288312</v>
      </c>
      <c r="BL69" s="61">
        <f t="shared" si="18"/>
        <v>862.86019778288312</v>
      </c>
      <c r="BM69" s="61">
        <f t="shared" si="19"/>
        <v>862.86019778288312</v>
      </c>
      <c r="BN69" s="61">
        <f t="shared" si="20"/>
        <v>862.86019778288312</v>
      </c>
      <c r="BO69" s="61">
        <f t="shared" si="21"/>
        <v>862.86019778288312</v>
      </c>
      <c r="BP69" s="61">
        <f t="shared" si="22"/>
        <v>862.86019778288312</v>
      </c>
      <c r="BQ69" s="61">
        <f t="shared" si="7"/>
        <v>862.86019778288312</v>
      </c>
      <c r="BR69" s="61"/>
      <c r="BS69" s="61">
        <f>($C$6+$D$6+$E$6)*Table53[[#This Row],[Locality''s Allocation Percentage ]]</f>
        <v>45821.136415656292</v>
      </c>
      <c r="BT69" s="61">
        <f>$F$6*Table53[[#This Row],[Locality''s Allocation Percentage ]]</f>
        <v>16580.492031279475</v>
      </c>
      <c r="BU69" s="61">
        <f t="shared" ref="BU69:BU132" si="27">BT69*0.25</f>
        <v>4145.1230078198687</v>
      </c>
      <c r="BV69" s="76">
        <f>($C$7+$D$7+$E$7)*Table53[[#This Row],[Locality''s Allocation Percentage ]]</f>
        <v>11889.168584403005</v>
      </c>
      <c r="BW69" s="76">
        <f>$F$7*Table53[[#This Row],[Locality''s Allocation Percentage ]]</f>
        <v>4158.4588657486174</v>
      </c>
      <c r="BX69" s="76">
        <f t="shared" ref="BX69:BX132" si="28">BW69*0.25</f>
        <v>1039.6147164371544</v>
      </c>
    </row>
    <row r="70" spans="6:76" s="19" customFormat="1" ht="18" customHeight="1" x14ac:dyDescent="0.3">
      <c r="J70" s="36" t="s">
        <v>240</v>
      </c>
      <c r="K70" s="37">
        <v>7.2000720007200003E-4</v>
      </c>
      <c r="M70" s="22" t="s">
        <v>140</v>
      </c>
      <c r="N70" s="61">
        <f>($C$5+$D$5+$E$5)*Table53[[#This Row],[Locality''s Allocation Percentage ]]</f>
        <v>2927.7718905981174</v>
      </c>
      <c r="O70" s="61">
        <f>($C$6+$D$6+$E$6)*Table53[[#This Row],[Locality''s Allocation Percentage ]]</f>
        <v>18534.392258018273</v>
      </c>
      <c r="P70" s="61">
        <f>($C$7+$D$7+$E$7)*Table53[[#This Row],[Locality''s Allocation Percentage ]]</f>
        <v>4809.1018993090811</v>
      </c>
      <c r="Q70" s="61">
        <f>($C$8+$D$8+$E$8)*Table53[[#This Row],[Locality''s Allocation Percentage ]]</f>
        <v>3851.2331949771019</v>
      </c>
      <c r="R70" s="61">
        <f>($C$9+$D$9+$E$9)*Table53[[#This Row],[Locality''s Allocation Percentage ]]</f>
        <v>3851.2331949401632</v>
      </c>
      <c r="S70" s="61">
        <f>($C$10+$D$10+$E$10)*Table53[[#This Row],[Locality''s Allocation Percentage ]]</f>
        <v>4442.4129609729052</v>
      </c>
      <c r="T70" s="61">
        <f>($C$11+$D$11+$E$11)*Table53[[#This Row],[Locality''s Allocation Percentage ]]</f>
        <v>3248.5306667048972</v>
      </c>
      <c r="U70" s="61">
        <f>($C$12+$D$12+$E$12)*Table53[[#This Row],[Locality''s Allocation Percentage ]]</f>
        <v>5120.6939968518882</v>
      </c>
      <c r="V70" s="61">
        <f>($C$13+$D$13+$E$13)*Table53[[#This Row],[Locality''s Allocation Percentage ]]</f>
        <v>5282.1894871257155</v>
      </c>
      <c r="W70" s="61">
        <f>($C$14+$D$14+$E$14)*Table53[[#This Row],[Locality''s Allocation Percentage ]]</f>
        <v>5282.1894908195382</v>
      </c>
      <c r="X70" s="61">
        <f>($C$15+$D$15+$E$15)*Table53[[#This Row],[Locality''s Allocation Percentage ]]</f>
        <v>4560.1890904326747</v>
      </c>
      <c r="Y70" s="61">
        <f>($C$16+$D$16+$E$16)*Table53[[#This Row],[Locality''s Allocation Percentage ]]</f>
        <v>3807.5138451706389</v>
      </c>
      <c r="Z70" s="61">
        <f>($C$17+$D$17+$E$17)*Table53[[#This Row],[Locality''s Allocation Percentage ]]</f>
        <v>3807.5138451706389</v>
      </c>
      <c r="AA70" s="61">
        <f>($C$18+$D$18+$E$18)*Table53[[#This Row],[Locality''s Allocation Percentage ]]</f>
        <v>3807.5138451706389</v>
      </c>
      <c r="AB70" s="61">
        <f>($C$19+$D$19+$E$19)*Table53[[#This Row],[Locality''s Allocation Percentage ]]</f>
        <v>3807.5138451706389</v>
      </c>
      <c r="AC70" s="61">
        <f>($C$20+$D$20+$E$20)*Table53[[#This Row],[Locality''s Allocation Percentage ]]</f>
        <v>3807.5138451706389</v>
      </c>
      <c r="AD70" s="61">
        <f>($C$21+$D$21+$E$21)*Table53[[#This Row],[Locality''s Allocation Percentage ]]</f>
        <v>3807.5138451706389</v>
      </c>
      <c r="AE70" s="61">
        <f>($C$22+$D$22+$E$22)*Table53[[#This Row],[Locality''s Allocation Percentage ]]</f>
        <v>3807.5138451706389</v>
      </c>
      <c r="AF70" s="61"/>
      <c r="AG70" s="61"/>
      <c r="AH70" s="61">
        <f>$F$6*Table53[[#This Row],[Locality''s Allocation Percentage ]]</f>
        <v>6706.7158778209105</v>
      </c>
      <c r="AI70" s="61">
        <f>$F$7*Table53[[#This Row],[Locality''s Allocation Percentage ]]</f>
        <v>1682.0732490668563</v>
      </c>
      <c r="AJ70" s="61">
        <f>$F$8*Table53[[#This Row],[Locality''s Allocation Percentage ]]</f>
        <v>1412.1188381582706</v>
      </c>
      <c r="AK70" s="61">
        <f>$F$9*Table53[[#This Row],[Locality''s Allocation Percentage ]]</f>
        <v>1412.1188381447266</v>
      </c>
      <c r="AL70" s="61">
        <f>$F$10*Table53[[#This Row],[Locality''s Allocation Percentage ]]</f>
        <v>1628.8847523567317</v>
      </c>
      <c r="AM70" s="61">
        <f>$F$11*Table53[[#This Row],[Locality''s Allocation Percentage ]]</f>
        <v>1191.1279111251288</v>
      </c>
      <c r="AN70" s="61">
        <f>$F$12*Table53[[#This Row],[Locality''s Allocation Percentage ]]</f>
        <v>1877.5877988456923</v>
      </c>
      <c r="AO70" s="61">
        <f>$F$13*Table53[[#This Row],[Locality''s Allocation Percentage ]]</f>
        <v>1936.8028119460955</v>
      </c>
      <c r="AP70" s="61">
        <f>$F$14*Table53[[#This Row],[Locality''s Allocation Percentage ]]</f>
        <v>1936.8028133004971</v>
      </c>
      <c r="AQ70" s="61">
        <f>$F$15*Table53[[#This Row],[Locality''s Allocation Percentage ]]</f>
        <v>1672.0693331586474</v>
      </c>
      <c r="AR70" s="61">
        <f>$F$16*Table53[[#This Row],[Locality''s Allocation Percentage ]]</f>
        <v>1396.0884098959009</v>
      </c>
      <c r="AS70" s="61">
        <f>$F$17*Table53[[#This Row],[Locality''s Allocation Percentage ]]</f>
        <v>1396.0884098959009</v>
      </c>
      <c r="AT70" s="61">
        <f>$F$18*Table53[[#This Row],[Locality''s Allocation Percentage ]]</f>
        <v>1396.0884098959009</v>
      </c>
      <c r="AU70" s="61">
        <f>$F$19*Table53[[#This Row],[Locality''s Allocation Percentage ]]</f>
        <v>1396.0884098959009</v>
      </c>
      <c r="AV70" s="61">
        <f>$F$20*Table53[[#This Row],[Locality''s Allocation Percentage ]]</f>
        <v>1396.0884098959009</v>
      </c>
      <c r="AW70" s="61">
        <f>$F$21*Table53[[#This Row],[Locality''s Allocation Percentage ]]</f>
        <v>1396.0884098959009</v>
      </c>
      <c r="AX70" s="61">
        <f>$F$22*Table53[[#This Row],[Locality''s Allocation Percentage ]]</f>
        <v>1396.0884098959009</v>
      </c>
      <c r="AY70" s="61"/>
      <c r="AZ70" s="61">
        <f t="shared" si="26"/>
        <v>0</v>
      </c>
      <c r="BA70" s="61">
        <f t="shared" si="26"/>
        <v>1676.6789694552276</v>
      </c>
      <c r="BB70" s="61">
        <f t="shared" si="8"/>
        <v>420.51831226671408</v>
      </c>
      <c r="BC70" s="61">
        <f t="shared" si="9"/>
        <v>353.02970953956765</v>
      </c>
      <c r="BD70" s="61">
        <f t="shared" si="10"/>
        <v>353.02970953618166</v>
      </c>
      <c r="BE70" s="61">
        <f t="shared" si="11"/>
        <v>407.22118808918293</v>
      </c>
      <c r="BF70" s="61">
        <f t="shared" si="12"/>
        <v>297.78197778128219</v>
      </c>
      <c r="BG70" s="61">
        <f t="shared" si="13"/>
        <v>469.39694971142308</v>
      </c>
      <c r="BH70" s="61">
        <f t="shared" si="14"/>
        <v>484.20070298652388</v>
      </c>
      <c r="BI70" s="61">
        <f t="shared" si="15"/>
        <v>484.20070332512427</v>
      </c>
      <c r="BJ70" s="61">
        <f t="shared" si="16"/>
        <v>418.01733328966185</v>
      </c>
      <c r="BK70" s="61">
        <f t="shared" si="17"/>
        <v>349.02210247397522</v>
      </c>
      <c r="BL70" s="61">
        <f t="shared" si="18"/>
        <v>349.02210247397522</v>
      </c>
      <c r="BM70" s="61">
        <f t="shared" si="19"/>
        <v>349.02210247397522</v>
      </c>
      <c r="BN70" s="61">
        <f t="shared" si="20"/>
        <v>349.02210247397522</v>
      </c>
      <c r="BO70" s="61">
        <f t="shared" si="21"/>
        <v>349.02210247397522</v>
      </c>
      <c r="BP70" s="61">
        <f t="shared" si="22"/>
        <v>349.02210247397522</v>
      </c>
      <c r="BQ70" s="61">
        <f t="shared" si="7"/>
        <v>349.02210247397522</v>
      </c>
      <c r="BR70" s="61"/>
      <c r="BS70" s="61">
        <f>($C$6+$D$6+$E$6)*Table53[[#This Row],[Locality''s Allocation Percentage ]]</f>
        <v>18534.392258018273</v>
      </c>
      <c r="BT70" s="61">
        <f>$F$6*Table53[[#This Row],[Locality''s Allocation Percentage ]]</f>
        <v>6706.7158778209105</v>
      </c>
      <c r="BU70" s="61">
        <f t="shared" si="27"/>
        <v>1676.6789694552276</v>
      </c>
      <c r="BV70" s="76">
        <f>($C$7+$D$7+$E$7)*Table53[[#This Row],[Locality''s Allocation Percentage ]]</f>
        <v>4809.1018993090811</v>
      </c>
      <c r="BW70" s="76">
        <f>$F$7*Table53[[#This Row],[Locality''s Allocation Percentage ]]</f>
        <v>1682.0732490668563</v>
      </c>
      <c r="BX70" s="76">
        <f t="shared" si="28"/>
        <v>420.51831226671408</v>
      </c>
    </row>
    <row r="71" spans="6:76" s="19" customFormat="1" ht="18" customHeight="1" x14ac:dyDescent="0.3">
      <c r="J71" s="36" t="s">
        <v>241</v>
      </c>
      <c r="K71" s="37">
        <v>1.350013500135E-3</v>
      </c>
      <c r="M71" s="22" t="s">
        <v>142</v>
      </c>
      <c r="N71" s="61">
        <f>($C$5+$D$5+$E$5)*Table53[[#This Row],[Locality''s Allocation Percentage ]]</f>
        <v>5489.5722948714701</v>
      </c>
      <c r="O71" s="61">
        <f>($C$6+$D$6+$E$6)*Table53[[#This Row],[Locality''s Allocation Percentage ]]</f>
        <v>34751.985483784265</v>
      </c>
      <c r="P71" s="61">
        <f>($C$7+$D$7+$E$7)*Table53[[#This Row],[Locality''s Allocation Percentage ]]</f>
        <v>9017.0660612045267</v>
      </c>
      <c r="Q71" s="61">
        <f>($C$8+$D$8+$E$8)*Table53[[#This Row],[Locality''s Allocation Percentage ]]</f>
        <v>7221.062240582065</v>
      </c>
      <c r="R71" s="61">
        <f>($C$9+$D$9+$E$9)*Table53[[#This Row],[Locality''s Allocation Percentage ]]</f>
        <v>7221.0622405128061</v>
      </c>
      <c r="S71" s="61">
        <f>($C$10+$D$10+$E$10)*Table53[[#This Row],[Locality''s Allocation Percentage ]]</f>
        <v>8329.5243018241963</v>
      </c>
      <c r="T71" s="61">
        <f>($C$11+$D$11+$E$11)*Table53[[#This Row],[Locality''s Allocation Percentage ]]</f>
        <v>6090.9950000716817</v>
      </c>
      <c r="U71" s="61">
        <f>($C$12+$D$12+$E$12)*Table53[[#This Row],[Locality''s Allocation Percentage ]]</f>
        <v>9601.3012440972907</v>
      </c>
      <c r="V71" s="61">
        <f>($C$13+$D$13+$E$13)*Table53[[#This Row],[Locality''s Allocation Percentage ]]</f>
        <v>9904.1052883607153</v>
      </c>
      <c r="W71" s="61">
        <f>($C$14+$D$14+$E$14)*Table53[[#This Row],[Locality''s Allocation Percentage ]]</f>
        <v>9904.1052952866339</v>
      </c>
      <c r="X71" s="61">
        <f>($C$15+$D$15+$E$15)*Table53[[#This Row],[Locality''s Allocation Percentage ]]</f>
        <v>8550.3545445612654</v>
      </c>
      <c r="Y71" s="61">
        <f>($C$16+$D$16+$E$16)*Table53[[#This Row],[Locality''s Allocation Percentage ]]</f>
        <v>7139.0884596949472</v>
      </c>
      <c r="Z71" s="61">
        <f>($C$17+$D$17+$E$17)*Table53[[#This Row],[Locality''s Allocation Percentage ]]</f>
        <v>7139.0884596949472</v>
      </c>
      <c r="AA71" s="61">
        <f>($C$18+$D$18+$E$18)*Table53[[#This Row],[Locality''s Allocation Percentage ]]</f>
        <v>7139.0884596949472</v>
      </c>
      <c r="AB71" s="61">
        <f>($C$19+$D$19+$E$19)*Table53[[#This Row],[Locality''s Allocation Percentage ]]</f>
        <v>7139.0884596949472</v>
      </c>
      <c r="AC71" s="61">
        <f>($C$20+$D$20+$E$20)*Table53[[#This Row],[Locality''s Allocation Percentage ]]</f>
        <v>7139.0884596949472</v>
      </c>
      <c r="AD71" s="61">
        <f>($C$21+$D$21+$E$21)*Table53[[#This Row],[Locality''s Allocation Percentage ]]</f>
        <v>7139.0884596949472</v>
      </c>
      <c r="AE71" s="61">
        <f>($C$22+$D$22+$E$22)*Table53[[#This Row],[Locality''s Allocation Percentage ]]</f>
        <v>7139.0884596949472</v>
      </c>
      <c r="AF71" s="61"/>
      <c r="AG71" s="61"/>
      <c r="AH71" s="61">
        <f>$F$6*Table53[[#This Row],[Locality''s Allocation Percentage ]]</f>
        <v>12575.092270914207</v>
      </c>
      <c r="AI71" s="61">
        <f>$F$7*Table53[[#This Row],[Locality''s Allocation Percentage ]]</f>
        <v>3153.8873420003556</v>
      </c>
      <c r="AJ71" s="61">
        <f>$F$8*Table53[[#This Row],[Locality''s Allocation Percentage ]]</f>
        <v>2647.7228215467571</v>
      </c>
      <c r="AK71" s="61">
        <f>$F$9*Table53[[#This Row],[Locality''s Allocation Percentage ]]</f>
        <v>2647.7228215213622</v>
      </c>
      <c r="AL71" s="61">
        <f>$F$10*Table53[[#This Row],[Locality''s Allocation Percentage ]]</f>
        <v>3054.1589106688721</v>
      </c>
      <c r="AM71" s="61">
        <f>$F$11*Table53[[#This Row],[Locality''s Allocation Percentage ]]</f>
        <v>2233.3648333596161</v>
      </c>
      <c r="AN71" s="61">
        <f>$F$12*Table53[[#This Row],[Locality''s Allocation Percentage ]]</f>
        <v>3520.4771228356731</v>
      </c>
      <c r="AO71" s="61">
        <f>$F$13*Table53[[#This Row],[Locality''s Allocation Percentage ]]</f>
        <v>3631.5052723989288</v>
      </c>
      <c r="AP71" s="61">
        <f>$F$14*Table53[[#This Row],[Locality''s Allocation Percentage ]]</f>
        <v>3631.5052749384317</v>
      </c>
      <c r="AQ71" s="61">
        <f>$F$15*Table53[[#This Row],[Locality''s Allocation Percentage ]]</f>
        <v>3135.1299996724638</v>
      </c>
      <c r="AR71" s="61">
        <f>$F$16*Table53[[#This Row],[Locality''s Allocation Percentage ]]</f>
        <v>2617.6657685548139</v>
      </c>
      <c r="AS71" s="61">
        <f>$F$17*Table53[[#This Row],[Locality''s Allocation Percentage ]]</f>
        <v>2617.6657685548139</v>
      </c>
      <c r="AT71" s="61">
        <f>$F$18*Table53[[#This Row],[Locality''s Allocation Percentage ]]</f>
        <v>2617.6657685548139</v>
      </c>
      <c r="AU71" s="61">
        <f>$F$19*Table53[[#This Row],[Locality''s Allocation Percentage ]]</f>
        <v>2617.6657685548139</v>
      </c>
      <c r="AV71" s="61">
        <f>$F$20*Table53[[#This Row],[Locality''s Allocation Percentage ]]</f>
        <v>2617.6657685548139</v>
      </c>
      <c r="AW71" s="61">
        <f>$F$21*Table53[[#This Row],[Locality''s Allocation Percentage ]]</f>
        <v>2617.6657685548139</v>
      </c>
      <c r="AX71" s="61">
        <f>$F$22*Table53[[#This Row],[Locality''s Allocation Percentage ]]</f>
        <v>2617.6657685548139</v>
      </c>
      <c r="AY71" s="61"/>
      <c r="AZ71" s="61">
        <f t="shared" si="26"/>
        <v>0</v>
      </c>
      <c r="BA71" s="61">
        <f t="shared" si="26"/>
        <v>3143.7730677285517</v>
      </c>
      <c r="BB71" s="61">
        <f t="shared" si="8"/>
        <v>788.4718355000889</v>
      </c>
      <c r="BC71" s="61">
        <f t="shared" si="9"/>
        <v>661.93070538668928</v>
      </c>
      <c r="BD71" s="61">
        <f t="shared" si="10"/>
        <v>661.93070538034056</v>
      </c>
      <c r="BE71" s="61">
        <f t="shared" si="11"/>
        <v>763.53972766721802</v>
      </c>
      <c r="BF71" s="61">
        <f t="shared" si="12"/>
        <v>558.34120833990403</v>
      </c>
      <c r="BG71" s="61">
        <f t="shared" si="13"/>
        <v>880.11928070891827</v>
      </c>
      <c r="BH71" s="61">
        <f t="shared" si="14"/>
        <v>907.8763180997322</v>
      </c>
      <c r="BI71" s="61">
        <f t="shared" si="15"/>
        <v>907.87631873460793</v>
      </c>
      <c r="BJ71" s="61">
        <f t="shared" si="16"/>
        <v>783.78249991811595</v>
      </c>
      <c r="BK71" s="61">
        <f t="shared" si="17"/>
        <v>654.41644213870347</v>
      </c>
      <c r="BL71" s="61">
        <f t="shared" si="18"/>
        <v>654.41644213870347</v>
      </c>
      <c r="BM71" s="61">
        <f t="shared" si="19"/>
        <v>654.41644213870347</v>
      </c>
      <c r="BN71" s="61">
        <f t="shared" si="20"/>
        <v>654.41644213870347</v>
      </c>
      <c r="BO71" s="61">
        <f t="shared" si="21"/>
        <v>654.41644213870347</v>
      </c>
      <c r="BP71" s="61">
        <f t="shared" si="22"/>
        <v>654.41644213870347</v>
      </c>
      <c r="BQ71" s="61">
        <f t="shared" si="7"/>
        <v>654.41644213870347</v>
      </c>
      <c r="BR71" s="61"/>
      <c r="BS71" s="61">
        <f>($C$6+$D$6+$E$6)*Table53[[#This Row],[Locality''s Allocation Percentage ]]</f>
        <v>34751.985483784265</v>
      </c>
      <c r="BT71" s="61">
        <f>$F$6*Table53[[#This Row],[Locality''s Allocation Percentage ]]</f>
        <v>12575.092270914207</v>
      </c>
      <c r="BU71" s="61">
        <f t="shared" si="27"/>
        <v>3143.7730677285517</v>
      </c>
      <c r="BV71" s="76">
        <f>($C$7+$D$7+$E$7)*Table53[[#This Row],[Locality''s Allocation Percentage ]]</f>
        <v>9017.0660612045267</v>
      </c>
      <c r="BW71" s="76">
        <f>$F$7*Table53[[#This Row],[Locality''s Allocation Percentage ]]</f>
        <v>3153.8873420003556</v>
      </c>
      <c r="BX71" s="76">
        <f t="shared" si="28"/>
        <v>788.4718355000889</v>
      </c>
    </row>
    <row r="72" spans="6:76" s="19" customFormat="1" ht="18" customHeight="1" x14ac:dyDescent="0.3">
      <c r="J72" s="36" t="s">
        <v>242</v>
      </c>
      <c r="K72" s="37">
        <v>5.5600556005560098E-3</v>
      </c>
      <c r="M72" s="22" t="s">
        <v>98</v>
      </c>
      <c r="N72" s="61">
        <f>($C$5+$D$5+$E$5)*Table53[[#This Row],[Locality''s Allocation Percentage ]]</f>
        <v>22608.905155174391</v>
      </c>
      <c r="O72" s="61">
        <f>($C$6+$D$6+$E$6)*Table53[[#This Row],[Locality''s Allocation Percentage ]]</f>
        <v>143126.6957702525</v>
      </c>
      <c r="P72" s="61">
        <f>($C$7+$D$7+$E$7)*Table53[[#This Row],[Locality''s Allocation Percentage ]]</f>
        <v>37136.953555775748</v>
      </c>
      <c r="Q72" s="61">
        <f>($C$8+$D$8+$E$8)*Table53[[#This Row],[Locality''s Allocation Percentage ]]</f>
        <v>29740.078561212114</v>
      </c>
      <c r="R72" s="61">
        <f>($C$9+$D$9+$E$9)*Table53[[#This Row],[Locality''s Allocation Percentage ]]</f>
        <v>29740.078560926868</v>
      </c>
      <c r="S72" s="61">
        <f>($C$10+$D$10+$E$10)*Table53[[#This Row],[Locality''s Allocation Percentage ]]</f>
        <v>34305.300087513053</v>
      </c>
      <c r="T72" s="61">
        <f>($C$11+$D$11+$E$11)*Table53[[#This Row],[Locality''s Allocation Percentage ]]</f>
        <v>25085.875703998969</v>
      </c>
      <c r="U72" s="61">
        <f>($C$12+$D$12+$E$12)*Table53[[#This Row],[Locality''s Allocation Percentage ]]</f>
        <v>39543.136975689653</v>
      </c>
      <c r="V72" s="61">
        <f>($C$13+$D$13+$E$13)*Table53[[#This Row],[Locality''s Allocation Percentage ]]</f>
        <v>40790.241039470871</v>
      </c>
      <c r="W72" s="61">
        <f>($C$14+$D$14+$E$14)*Table53[[#This Row],[Locality''s Allocation Percentage ]]</f>
        <v>40790.24106799539</v>
      </c>
      <c r="X72" s="61">
        <f>($C$15+$D$15+$E$15)*Table53[[#This Row],[Locality''s Allocation Percentage ]]</f>
        <v>35214.793531674608</v>
      </c>
      <c r="Y72" s="61">
        <f>($C$16+$D$16+$E$16)*Table53[[#This Row],[Locality''s Allocation Percentage ]]</f>
        <v>29402.468026595539</v>
      </c>
      <c r="Z72" s="61">
        <f>($C$17+$D$17+$E$17)*Table53[[#This Row],[Locality''s Allocation Percentage ]]</f>
        <v>29402.468026595539</v>
      </c>
      <c r="AA72" s="61">
        <f>($C$18+$D$18+$E$18)*Table53[[#This Row],[Locality''s Allocation Percentage ]]</f>
        <v>29402.468026595539</v>
      </c>
      <c r="AB72" s="61">
        <f>($C$19+$D$19+$E$19)*Table53[[#This Row],[Locality''s Allocation Percentage ]]</f>
        <v>29402.468026595539</v>
      </c>
      <c r="AC72" s="61">
        <f>($C$20+$D$20+$E$20)*Table53[[#This Row],[Locality''s Allocation Percentage ]]</f>
        <v>29402.468026595539</v>
      </c>
      <c r="AD72" s="61">
        <f>($C$21+$D$21+$E$21)*Table53[[#This Row],[Locality''s Allocation Percentage ]]</f>
        <v>29402.468026595539</v>
      </c>
      <c r="AE72" s="61">
        <f>($C$22+$D$22+$E$22)*Table53[[#This Row],[Locality''s Allocation Percentage ]]</f>
        <v>29402.468026595539</v>
      </c>
      <c r="AF72" s="61"/>
      <c r="AG72" s="61"/>
      <c r="AH72" s="61">
        <f>$F$6*Table53[[#This Row],[Locality''s Allocation Percentage ]]</f>
        <v>51790.750389839341</v>
      </c>
      <c r="AI72" s="61">
        <f>$F$7*Table53[[#This Row],[Locality''s Allocation Percentage ]]</f>
        <v>12989.343423349635</v>
      </c>
      <c r="AJ72" s="61">
        <f>$F$8*Table53[[#This Row],[Locality''s Allocation Percentage ]]</f>
        <v>10904.695472444442</v>
      </c>
      <c r="AK72" s="61">
        <f>$F$9*Table53[[#This Row],[Locality''s Allocation Percentage ]]</f>
        <v>10904.695472339852</v>
      </c>
      <c r="AL72" s="61">
        <f>$F$10*Table53[[#This Row],[Locality''s Allocation Percentage ]]</f>
        <v>12578.610032088118</v>
      </c>
      <c r="AM72" s="61">
        <f>$F$11*Table53[[#This Row],[Locality''s Allocation Percentage ]]</f>
        <v>9198.1544247996208</v>
      </c>
      <c r="AN72" s="61">
        <f>$F$12*Table53[[#This Row],[Locality''s Allocation Percentage ]]</f>
        <v>14499.150224419538</v>
      </c>
      <c r="AO72" s="61">
        <f>$F$13*Table53[[#This Row],[Locality''s Allocation Percentage ]]</f>
        <v>14956.421714472652</v>
      </c>
      <c r="AP72" s="61">
        <f>$F$14*Table53[[#This Row],[Locality''s Allocation Percentage ]]</f>
        <v>14956.421724931643</v>
      </c>
      <c r="AQ72" s="61">
        <f>$F$15*Table53[[#This Row],[Locality''s Allocation Percentage ]]</f>
        <v>12912.090961614022</v>
      </c>
      <c r="AR72" s="61">
        <f>$F$16*Table53[[#This Row],[Locality''s Allocation Percentage ]]</f>
        <v>10780.90494308503</v>
      </c>
      <c r="AS72" s="61">
        <f>$F$17*Table53[[#This Row],[Locality''s Allocation Percentage ]]</f>
        <v>10780.90494308503</v>
      </c>
      <c r="AT72" s="61">
        <f>$F$18*Table53[[#This Row],[Locality''s Allocation Percentage ]]</f>
        <v>10780.90494308503</v>
      </c>
      <c r="AU72" s="61">
        <f>$F$19*Table53[[#This Row],[Locality''s Allocation Percentage ]]</f>
        <v>10780.90494308503</v>
      </c>
      <c r="AV72" s="61">
        <f>$F$20*Table53[[#This Row],[Locality''s Allocation Percentage ]]</f>
        <v>10780.90494308503</v>
      </c>
      <c r="AW72" s="61">
        <f>$F$21*Table53[[#This Row],[Locality''s Allocation Percentage ]]</f>
        <v>10780.90494308503</v>
      </c>
      <c r="AX72" s="61">
        <f>$F$22*Table53[[#This Row],[Locality''s Allocation Percentage ]]</f>
        <v>10780.90494308503</v>
      </c>
      <c r="AY72" s="61"/>
      <c r="AZ72" s="61">
        <f t="shared" si="26"/>
        <v>0</v>
      </c>
      <c r="BA72" s="61">
        <f t="shared" si="26"/>
        <v>12947.687597459835</v>
      </c>
      <c r="BB72" s="61">
        <f t="shared" si="8"/>
        <v>3247.3358558374089</v>
      </c>
      <c r="BC72" s="61">
        <f t="shared" si="9"/>
        <v>2726.1738681111106</v>
      </c>
      <c r="BD72" s="61">
        <f t="shared" si="10"/>
        <v>2726.173868084963</v>
      </c>
      <c r="BE72" s="61">
        <f t="shared" si="11"/>
        <v>3144.6525080220295</v>
      </c>
      <c r="BF72" s="61">
        <f t="shared" si="12"/>
        <v>2299.5386061999052</v>
      </c>
      <c r="BG72" s="61">
        <f t="shared" si="13"/>
        <v>3624.7875561048845</v>
      </c>
      <c r="BH72" s="61">
        <f t="shared" si="14"/>
        <v>3739.1054286181629</v>
      </c>
      <c r="BI72" s="61">
        <f t="shared" si="15"/>
        <v>3739.1054312329106</v>
      </c>
      <c r="BJ72" s="61">
        <f t="shared" si="16"/>
        <v>3228.0227404035054</v>
      </c>
      <c r="BK72" s="61">
        <f t="shared" si="17"/>
        <v>2695.2262357712575</v>
      </c>
      <c r="BL72" s="61">
        <f t="shared" si="18"/>
        <v>2695.2262357712575</v>
      </c>
      <c r="BM72" s="61">
        <f t="shared" si="19"/>
        <v>2695.2262357712575</v>
      </c>
      <c r="BN72" s="61">
        <f t="shared" si="20"/>
        <v>2695.2262357712575</v>
      </c>
      <c r="BO72" s="61">
        <f t="shared" si="21"/>
        <v>2695.2262357712575</v>
      </c>
      <c r="BP72" s="61">
        <f t="shared" si="22"/>
        <v>2695.2262357712575</v>
      </c>
      <c r="BQ72" s="61">
        <f t="shared" si="7"/>
        <v>2695.2262357712575</v>
      </c>
      <c r="BR72" s="61"/>
      <c r="BS72" s="61">
        <f>($C$6+$D$6+$E$6)*Table53[[#This Row],[Locality''s Allocation Percentage ]]</f>
        <v>143126.6957702525</v>
      </c>
      <c r="BT72" s="61">
        <f>$F$6*Table53[[#This Row],[Locality''s Allocation Percentage ]]</f>
        <v>51790.750389839341</v>
      </c>
      <c r="BU72" s="61">
        <f t="shared" si="27"/>
        <v>12947.687597459835</v>
      </c>
      <c r="BV72" s="76">
        <f>($C$7+$D$7+$E$7)*Table53[[#This Row],[Locality''s Allocation Percentage ]]</f>
        <v>37136.953555775748</v>
      </c>
      <c r="BW72" s="76">
        <f>$F$7*Table53[[#This Row],[Locality''s Allocation Percentage ]]</f>
        <v>12989.343423349635</v>
      </c>
      <c r="BX72" s="76">
        <f t="shared" si="28"/>
        <v>3247.3358558374089</v>
      </c>
    </row>
    <row r="73" spans="6:76" s="19" customFormat="1" ht="18" customHeight="1" x14ac:dyDescent="0.3">
      <c r="J73" s="36" t="s">
        <v>57</v>
      </c>
      <c r="K73" s="37">
        <v>9.3000930009300002E-4</v>
      </c>
      <c r="M73" s="22" t="s">
        <v>57</v>
      </c>
      <c r="N73" s="61">
        <f>($C$5+$D$5+$E$5)*Table53[[#This Row],[Locality''s Allocation Percentage ]]</f>
        <v>3781.7053586892348</v>
      </c>
      <c r="O73" s="61">
        <f>($C$6+$D$6+$E$6)*Table53[[#This Row],[Locality''s Allocation Percentage ]]</f>
        <v>23940.25666660694</v>
      </c>
      <c r="P73" s="61">
        <f>($C$7+$D$7+$E$7)*Table53[[#This Row],[Locality''s Allocation Percentage ]]</f>
        <v>6211.7566199408966</v>
      </c>
      <c r="Q73" s="61">
        <f>($C$8+$D$8+$E$8)*Table53[[#This Row],[Locality''s Allocation Percentage ]]</f>
        <v>4974.5095435120893</v>
      </c>
      <c r="R73" s="61">
        <f>($C$9+$D$9+$E$9)*Table53[[#This Row],[Locality''s Allocation Percentage ]]</f>
        <v>4974.5095434643772</v>
      </c>
      <c r="S73" s="61">
        <f>($C$10+$D$10+$E$10)*Table53[[#This Row],[Locality''s Allocation Percentage ]]</f>
        <v>5738.1167412566692</v>
      </c>
      <c r="T73" s="61">
        <f>($C$11+$D$11+$E$11)*Table53[[#This Row],[Locality''s Allocation Percentage ]]</f>
        <v>4196.0187778271584</v>
      </c>
      <c r="U73" s="61">
        <f>($C$12+$D$12+$E$12)*Table53[[#This Row],[Locality''s Allocation Percentage ]]</f>
        <v>6614.2297459336896</v>
      </c>
      <c r="V73" s="61">
        <f>($C$13+$D$13+$E$13)*Table53[[#This Row],[Locality''s Allocation Percentage ]]</f>
        <v>6822.8280875373821</v>
      </c>
      <c r="W73" s="61">
        <f>($C$14+$D$14+$E$14)*Table53[[#This Row],[Locality''s Allocation Percentage ]]</f>
        <v>6822.8280923085695</v>
      </c>
      <c r="X73" s="61">
        <f>($C$15+$D$15+$E$15)*Table53[[#This Row],[Locality''s Allocation Percentage ]]</f>
        <v>5890.2442418088713</v>
      </c>
      <c r="Y73" s="61">
        <f>($C$16+$D$16+$E$16)*Table53[[#This Row],[Locality''s Allocation Percentage ]]</f>
        <v>4918.0387166787414</v>
      </c>
      <c r="Z73" s="61">
        <f>($C$17+$D$17+$E$17)*Table53[[#This Row],[Locality''s Allocation Percentage ]]</f>
        <v>4918.0387166787414</v>
      </c>
      <c r="AA73" s="61">
        <f>($C$18+$D$18+$E$18)*Table53[[#This Row],[Locality''s Allocation Percentage ]]</f>
        <v>4918.0387166787414</v>
      </c>
      <c r="AB73" s="61">
        <f>($C$19+$D$19+$E$19)*Table53[[#This Row],[Locality''s Allocation Percentage ]]</f>
        <v>4918.0387166787414</v>
      </c>
      <c r="AC73" s="61">
        <f>($C$20+$D$20+$E$20)*Table53[[#This Row],[Locality''s Allocation Percentage ]]</f>
        <v>4918.0387166787414</v>
      </c>
      <c r="AD73" s="61">
        <f>($C$21+$D$21+$E$21)*Table53[[#This Row],[Locality''s Allocation Percentage ]]</f>
        <v>4918.0387166787414</v>
      </c>
      <c r="AE73" s="61">
        <f>($C$22+$D$22+$E$22)*Table53[[#This Row],[Locality''s Allocation Percentage ]]</f>
        <v>4918.0387166787414</v>
      </c>
      <c r="AF73" s="61"/>
      <c r="AG73" s="61"/>
      <c r="AH73" s="61">
        <f>$F$6*Table53[[#This Row],[Locality''s Allocation Percentage ]]</f>
        <v>8662.841342185342</v>
      </c>
      <c r="AI73" s="61">
        <f>$F$7*Table53[[#This Row],[Locality''s Allocation Percentage ]]</f>
        <v>2172.6779467113561</v>
      </c>
      <c r="AJ73" s="61">
        <f>$F$8*Table53[[#This Row],[Locality''s Allocation Percentage ]]</f>
        <v>1823.9868326210994</v>
      </c>
      <c r="AK73" s="61">
        <f>$F$9*Table53[[#This Row],[Locality''s Allocation Percentage ]]</f>
        <v>1823.9868326036051</v>
      </c>
      <c r="AL73" s="61">
        <f>$F$10*Table53[[#This Row],[Locality''s Allocation Percentage ]]</f>
        <v>2103.9761384607787</v>
      </c>
      <c r="AM73" s="61">
        <f>$F$11*Table53[[#This Row],[Locality''s Allocation Percentage ]]</f>
        <v>1538.5402185366245</v>
      </c>
      <c r="AN73" s="61">
        <f>$F$12*Table53[[#This Row],[Locality''s Allocation Percentage ]]</f>
        <v>2425.2175735090191</v>
      </c>
      <c r="AO73" s="61">
        <f>$F$13*Table53[[#This Row],[Locality''s Allocation Percentage ]]</f>
        <v>2501.7036320970396</v>
      </c>
      <c r="AP73" s="61">
        <f>$F$14*Table53[[#This Row],[Locality''s Allocation Percentage ]]</f>
        <v>2501.7036338464754</v>
      </c>
      <c r="AQ73" s="61">
        <f>$F$15*Table53[[#This Row],[Locality''s Allocation Percentage ]]</f>
        <v>2159.7562219965862</v>
      </c>
      <c r="AR73" s="61">
        <f>$F$16*Table53[[#This Row],[Locality''s Allocation Percentage ]]</f>
        <v>1803.2808627822051</v>
      </c>
      <c r="AS73" s="61">
        <f>$F$17*Table53[[#This Row],[Locality''s Allocation Percentage ]]</f>
        <v>1803.2808627822051</v>
      </c>
      <c r="AT73" s="61">
        <f>$F$18*Table53[[#This Row],[Locality''s Allocation Percentage ]]</f>
        <v>1803.2808627822051</v>
      </c>
      <c r="AU73" s="61">
        <f>$F$19*Table53[[#This Row],[Locality''s Allocation Percentage ]]</f>
        <v>1803.2808627822051</v>
      </c>
      <c r="AV73" s="61">
        <f>$F$20*Table53[[#This Row],[Locality''s Allocation Percentage ]]</f>
        <v>1803.2808627822051</v>
      </c>
      <c r="AW73" s="61">
        <f>$F$21*Table53[[#This Row],[Locality''s Allocation Percentage ]]</f>
        <v>1803.2808627822051</v>
      </c>
      <c r="AX73" s="61">
        <f>$F$22*Table53[[#This Row],[Locality''s Allocation Percentage ]]</f>
        <v>1803.2808627822051</v>
      </c>
      <c r="AY73" s="61"/>
      <c r="AZ73" s="61">
        <f t="shared" si="26"/>
        <v>0</v>
      </c>
      <c r="BA73" s="61">
        <f t="shared" si="26"/>
        <v>2165.7103355463355</v>
      </c>
      <c r="BB73" s="61">
        <f t="shared" si="8"/>
        <v>543.16948667783902</v>
      </c>
      <c r="BC73" s="61">
        <f t="shared" si="9"/>
        <v>455.99670815527486</v>
      </c>
      <c r="BD73" s="61">
        <f t="shared" si="10"/>
        <v>455.99670815090127</v>
      </c>
      <c r="BE73" s="61">
        <f t="shared" si="11"/>
        <v>525.99403461519466</v>
      </c>
      <c r="BF73" s="61">
        <f t="shared" si="12"/>
        <v>384.63505463415612</v>
      </c>
      <c r="BG73" s="61">
        <f t="shared" si="13"/>
        <v>606.30439337725477</v>
      </c>
      <c r="BH73" s="61">
        <f t="shared" si="14"/>
        <v>625.42590802425991</v>
      </c>
      <c r="BI73" s="61">
        <f t="shared" si="15"/>
        <v>625.42590846161886</v>
      </c>
      <c r="BJ73" s="61">
        <f t="shared" si="16"/>
        <v>539.93905549914655</v>
      </c>
      <c r="BK73" s="61">
        <f t="shared" si="17"/>
        <v>450.82021569555127</v>
      </c>
      <c r="BL73" s="61">
        <f t="shared" si="18"/>
        <v>450.82021569555127</v>
      </c>
      <c r="BM73" s="61">
        <f t="shared" si="19"/>
        <v>450.82021569555127</v>
      </c>
      <c r="BN73" s="61">
        <f t="shared" si="20"/>
        <v>450.82021569555127</v>
      </c>
      <c r="BO73" s="61">
        <f t="shared" si="21"/>
        <v>450.82021569555127</v>
      </c>
      <c r="BP73" s="61">
        <f t="shared" si="22"/>
        <v>450.82021569555127</v>
      </c>
      <c r="BQ73" s="61">
        <f t="shared" si="7"/>
        <v>450.82021569555127</v>
      </c>
      <c r="BR73" s="61"/>
      <c r="BS73" s="61">
        <f>($C$6+$D$6+$E$6)*Table53[[#This Row],[Locality''s Allocation Percentage ]]</f>
        <v>23940.25666660694</v>
      </c>
      <c r="BT73" s="61">
        <f>$F$6*Table53[[#This Row],[Locality''s Allocation Percentage ]]</f>
        <v>8662.841342185342</v>
      </c>
      <c r="BU73" s="61">
        <f t="shared" si="27"/>
        <v>2165.7103355463355</v>
      </c>
      <c r="BV73" s="76">
        <f>($C$7+$D$7+$E$7)*Table53[[#This Row],[Locality''s Allocation Percentage ]]</f>
        <v>6211.7566199408966</v>
      </c>
      <c r="BW73" s="76">
        <f>$F$7*Table53[[#This Row],[Locality''s Allocation Percentage ]]</f>
        <v>2172.6779467113561</v>
      </c>
      <c r="BX73" s="76">
        <f t="shared" si="28"/>
        <v>543.16948667783902</v>
      </c>
    </row>
    <row r="74" spans="6:76" s="19" customFormat="1" ht="18" customHeight="1" x14ac:dyDescent="0.3">
      <c r="J74" s="36" t="s">
        <v>243</v>
      </c>
      <c r="K74" s="37">
        <v>2.5670256702567E-2</v>
      </c>
      <c r="M74" s="22" t="s">
        <v>67</v>
      </c>
      <c r="N74" s="61">
        <f>($C$5+$D$5+$E$5)*Table53[[#This Row],[Locality''s Allocation Percentage ]]</f>
        <v>104383.20059951898</v>
      </c>
      <c r="O74" s="61">
        <f>($C$6+$D$6+$E$6)*Table53[[#This Row],[Locality''s Allocation Percentage ]]</f>
        <v>660802.56842129037</v>
      </c>
      <c r="P74" s="61">
        <f>($C$7+$D$7+$E$7)*Table53[[#This Row],[Locality''s Allocation Percentage ]]</f>
        <v>171457.8413267557</v>
      </c>
      <c r="Q74" s="61">
        <f>($C$8+$D$8+$E$8)*Table53[[#This Row],[Locality''s Allocation Percentage ]]</f>
        <v>137307.16127091972</v>
      </c>
      <c r="R74" s="61">
        <f>($C$9+$D$9+$E$9)*Table53[[#This Row],[Locality''s Allocation Percentage ]]</f>
        <v>137307.16126960277</v>
      </c>
      <c r="S74" s="61">
        <f>($C$10+$D$10+$E$10)*Table53[[#This Row],[Locality''s Allocation Percentage ]]</f>
        <v>158384.36209468677</v>
      </c>
      <c r="T74" s="61">
        <f>($C$11+$D$11+$E$11)*Table53[[#This Row],[Locality''s Allocation Percentage ]]</f>
        <v>115819.14196432597</v>
      </c>
      <c r="U74" s="61">
        <f>($C$12+$D$12+$E$12)*Table53[[#This Row],[Locality''s Allocation Percentage ]]</f>
        <v>182566.96513776109</v>
      </c>
      <c r="V74" s="61">
        <f>($C$13+$D$13+$E$13)*Table53[[#This Row],[Locality''s Allocation Percentage ]]</f>
        <v>188324.7279646071</v>
      </c>
      <c r="W74" s="61">
        <f>($C$14+$D$14+$E$14)*Table53[[#This Row],[Locality''s Allocation Percentage ]]</f>
        <v>188324.72809630213</v>
      </c>
      <c r="X74" s="61">
        <f>($C$15+$D$15+$E$15)*Table53[[#This Row],[Locality''s Allocation Percentage ]]</f>
        <v>162583.40826584271</v>
      </c>
      <c r="Y74" s="61">
        <f>($C$16+$D$16+$E$16)*Table53[[#This Row],[Locality''s Allocation Percentage ]]</f>
        <v>135748.44500768097</v>
      </c>
      <c r="Z74" s="61">
        <f>($C$17+$D$17+$E$17)*Table53[[#This Row],[Locality''s Allocation Percentage ]]</f>
        <v>135748.44500768097</v>
      </c>
      <c r="AA74" s="61">
        <f>($C$18+$D$18+$E$18)*Table53[[#This Row],[Locality''s Allocation Percentage ]]</f>
        <v>135748.44500768097</v>
      </c>
      <c r="AB74" s="61">
        <f>($C$19+$D$19+$E$19)*Table53[[#This Row],[Locality''s Allocation Percentage ]]</f>
        <v>135748.44500768097</v>
      </c>
      <c r="AC74" s="61">
        <f>($C$20+$D$20+$E$20)*Table53[[#This Row],[Locality''s Allocation Percentage ]]</f>
        <v>135748.44500768097</v>
      </c>
      <c r="AD74" s="61">
        <f>($C$21+$D$21+$E$21)*Table53[[#This Row],[Locality''s Allocation Percentage ]]</f>
        <v>135748.44500768097</v>
      </c>
      <c r="AE74" s="61">
        <f>($C$22+$D$22+$E$22)*Table53[[#This Row],[Locality''s Allocation Percentage ]]</f>
        <v>135748.44500768097</v>
      </c>
      <c r="AF74" s="61"/>
      <c r="AG74" s="61"/>
      <c r="AH74" s="61">
        <f>$F$6*Table53[[#This Row],[Locality''s Allocation Percentage ]]</f>
        <v>239113.05081064274</v>
      </c>
      <c r="AI74" s="61">
        <f>$F$7*Table53[[#This Row],[Locality''s Allocation Percentage ]]</f>
        <v>59970.583754925276</v>
      </c>
      <c r="AJ74" s="61">
        <f>$F$8*Table53[[#This Row],[Locality''s Allocation Percentage ]]</f>
        <v>50345.959132670563</v>
      </c>
      <c r="AK74" s="61">
        <f>$F$9*Table53[[#This Row],[Locality''s Allocation Percentage ]]</f>
        <v>50345.95913218768</v>
      </c>
      <c r="AL74" s="61">
        <f>$F$10*Table53[[#This Row],[Locality''s Allocation Percentage ]]</f>
        <v>58074.266101385147</v>
      </c>
      <c r="AM74" s="61">
        <f>$F$11*Table53[[#This Row],[Locality''s Allocation Percentage ]]</f>
        <v>42467.018720252847</v>
      </c>
      <c r="AN74" s="61">
        <f>$F$12*Table53[[#This Row],[Locality''s Allocation Percentage ]]</f>
        <v>66941.220550512386</v>
      </c>
      <c r="AO74" s="61">
        <f>$F$13*Table53[[#This Row],[Locality''s Allocation Percentage ]]</f>
        <v>69052.400253689266</v>
      </c>
      <c r="AP74" s="61">
        <f>$F$14*Table53[[#This Row],[Locality''s Allocation Percentage ]]</f>
        <v>69052.400301977439</v>
      </c>
      <c r="AQ74" s="61">
        <f>$F$15*Table53[[#This Row],[Locality''s Allocation Percentage ]]</f>
        <v>59613.916364142329</v>
      </c>
      <c r="AR74" s="61">
        <f>$F$16*Table53[[#This Row],[Locality''s Allocation Percentage ]]</f>
        <v>49774.429836149684</v>
      </c>
      <c r="AS74" s="61">
        <f>$F$17*Table53[[#This Row],[Locality''s Allocation Percentage ]]</f>
        <v>49774.429836149684</v>
      </c>
      <c r="AT74" s="61">
        <f>$F$18*Table53[[#This Row],[Locality''s Allocation Percentage ]]</f>
        <v>49774.429836149684</v>
      </c>
      <c r="AU74" s="61">
        <f>$F$19*Table53[[#This Row],[Locality''s Allocation Percentage ]]</f>
        <v>49774.429836149684</v>
      </c>
      <c r="AV74" s="61">
        <f>$F$20*Table53[[#This Row],[Locality''s Allocation Percentage ]]</f>
        <v>49774.429836149684</v>
      </c>
      <c r="AW74" s="61">
        <f>$F$21*Table53[[#This Row],[Locality''s Allocation Percentage ]]</f>
        <v>49774.429836149684</v>
      </c>
      <c r="AX74" s="61">
        <f>$F$22*Table53[[#This Row],[Locality''s Allocation Percentage ]]</f>
        <v>49774.429836149684</v>
      </c>
      <c r="AY74" s="61"/>
      <c r="AZ74" s="61">
        <f t="shared" si="26"/>
        <v>0</v>
      </c>
      <c r="BA74" s="61">
        <f t="shared" si="26"/>
        <v>59778.262702660686</v>
      </c>
      <c r="BB74" s="61">
        <f t="shared" si="8"/>
        <v>14992.645938731319</v>
      </c>
      <c r="BC74" s="61">
        <f t="shared" si="9"/>
        <v>12586.489783167641</v>
      </c>
      <c r="BD74" s="61">
        <f t="shared" si="10"/>
        <v>12586.48978304692</v>
      </c>
      <c r="BE74" s="61">
        <f t="shared" si="11"/>
        <v>14518.566525346287</v>
      </c>
      <c r="BF74" s="61">
        <f t="shared" si="12"/>
        <v>10616.754680063212</v>
      </c>
      <c r="BG74" s="61">
        <f t="shared" si="13"/>
        <v>16735.305137628096</v>
      </c>
      <c r="BH74" s="61">
        <f t="shared" si="14"/>
        <v>17263.100063422316</v>
      </c>
      <c r="BI74" s="61">
        <f t="shared" si="15"/>
        <v>17263.10007549436</v>
      </c>
      <c r="BJ74" s="61">
        <f t="shared" si="16"/>
        <v>14903.479091035582</v>
      </c>
      <c r="BK74" s="61">
        <f t="shared" si="17"/>
        <v>12443.607459037421</v>
      </c>
      <c r="BL74" s="61">
        <f t="shared" si="18"/>
        <v>12443.607459037421</v>
      </c>
      <c r="BM74" s="61">
        <f t="shared" si="19"/>
        <v>12443.607459037421</v>
      </c>
      <c r="BN74" s="61">
        <f t="shared" si="20"/>
        <v>12443.607459037421</v>
      </c>
      <c r="BO74" s="61">
        <f t="shared" si="21"/>
        <v>12443.607459037421</v>
      </c>
      <c r="BP74" s="61">
        <f t="shared" si="22"/>
        <v>12443.607459037421</v>
      </c>
      <c r="BQ74" s="61">
        <f t="shared" si="7"/>
        <v>12443.607459037421</v>
      </c>
      <c r="BR74" s="61"/>
      <c r="BS74" s="61">
        <f>($C$6+$D$6+$E$6)*Table53[[#This Row],[Locality''s Allocation Percentage ]]</f>
        <v>660802.56842129037</v>
      </c>
      <c r="BT74" s="61">
        <f>$F$6*Table53[[#This Row],[Locality''s Allocation Percentage ]]</f>
        <v>239113.05081064274</v>
      </c>
      <c r="BU74" s="61">
        <f t="shared" si="27"/>
        <v>59778.262702660686</v>
      </c>
      <c r="BV74" s="76">
        <f>($C$7+$D$7+$E$7)*Table53[[#This Row],[Locality''s Allocation Percentage ]]</f>
        <v>171457.8413267557</v>
      </c>
      <c r="BW74" s="76">
        <f>$F$7*Table53[[#This Row],[Locality''s Allocation Percentage ]]</f>
        <v>59970.583754925276</v>
      </c>
      <c r="BX74" s="76">
        <f t="shared" si="28"/>
        <v>14992.645938731319</v>
      </c>
    </row>
    <row r="75" spans="6:76" s="19" customFormat="1" ht="18" customHeight="1" x14ac:dyDescent="0.3">
      <c r="J75" s="36" t="s">
        <v>4</v>
      </c>
      <c r="K75" s="37">
        <v>4.4900449004490004E-3</v>
      </c>
      <c r="M75" s="22" t="s">
        <v>53</v>
      </c>
      <c r="N75" s="61">
        <f>($C$5+$D$5+$E$5)*Table53[[#This Row],[Locality''s Allocation Percentage ]]</f>
        <v>18257.910817757704</v>
      </c>
      <c r="O75" s="61">
        <f>($C$6+$D$6+$E$6)*Table53[[#This Row],[Locality''s Allocation Percentage ]]</f>
        <v>115582.52949791953</v>
      </c>
      <c r="P75" s="61">
        <f>($C$7+$D$7+$E$7)*Table53[[#This Row],[Locality''s Allocation Percentage ]]</f>
        <v>29990.093788746908</v>
      </c>
      <c r="Q75" s="61">
        <f>($C$8+$D$8+$E$8)*Table53[[#This Row],[Locality''s Allocation Percentage ]]</f>
        <v>24016.71811867665</v>
      </c>
      <c r="R75" s="61">
        <f>($C$9+$D$9+$E$9)*Table53[[#This Row],[Locality''s Allocation Percentage ]]</f>
        <v>24016.718118446297</v>
      </c>
      <c r="S75" s="61">
        <f>($C$10+$D$10+$E$10)*Table53[[#This Row],[Locality''s Allocation Percentage ]]</f>
        <v>27703.380826067147</v>
      </c>
      <c r="T75" s="61">
        <f>($C$11+$D$11+$E$11)*Table53[[#This Row],[Locality''s Allocation Percentage ]]</f>
        <v>20258.198185423593</v>
      </c>
      <c r="U75" s="61">
        <f>($C$12+$D$12+$E$12)*Table53[[#This Row],[Locality''s Allocation Percentage ]]</f>
        <v>31933.216730368029</v>
      </c>
      <c r="V75" s="61">
        <f>($C$13+$D$13+$E$13)*Table53[[#This Row],[Locality''s Allocation Percentage ]]</f>
        <v>32940.320551658973</v>
      </c>
      <c r="W75" s="61">
        <f>($C$14+$D$14+$E$14)*Table53[[#This Row],[Locality''s Allocation Percentage ]]</f>
        <v>32940.320574694066</v>
      </c>
      <c r="X75" s="61">
        <f>($C$15+$D$15+$E$15)*Table53[[#This Row],[Locality''s Allocation Percentage ]]</f>
        <v>28437.845855614876</v>
      </c>
      <c r="Y75" s="61">
        <f>($C$16+$D$16+$E$16)*Table53[[#This Row],[Locality''s Allocation Percentage ]]</f>
        <v>23744.079395578014</v>
      </c>
      <c r="Z75" s="61">
        <f>($C$17+$D$17+$E$17)*Table53[[#This Row],[Locality''s Allocation Percentage ]]</f>
        <v>23744.079395578014</v>
      </c>
      <c r="AA75" s="61">
        <f>($C$18+$D$18+$E$18)*Table53[[#This Row],[Locality''s Allocation Percentage ]]</f>
        <v>23744.079395578014</v>
      </c>
      <c r="AB75" s="61">
        <f>($C$19+$D$19+$E$19)*Table53[[#This Row],[Locality''s Allocation Percentage ]]</f>
        <v>23744.079395578014</v>
      </c>
      <c r="AC75" s="61">
        <f>($C$20+$D$20+$E$20)*Table53[[#This Row],[Locality''s Allocation Percentage ]]</f>
        <v>23744.079395578014</v>
      </c>
      <c r="AD75" s="61">
        <f>($C$21+$D$21+$E$21)*Table53[[#This Row],[Locality''s Allocation Percentage ]]</f>
        <v>23744.079395578014</v>
      </c>
      <c r="AE75" s="61">
        <f>($C$22+$D$22+$E$22)*Table53[[#This Row],[Locality''s Allocation Percentage ]]</f>
        <v>23744.079395578014</v>
      </c>
      <c r="AF75" s="61"/>
      <c r="AG75" s="61"/>
      <c r="AH75" s="61">
        <f>$F$6*Table53[[#This Row],[Locality''s Allocation Percentage ]]</f>
        <v>41823.82540474429</v>
      </c>
      <c r="AI75" s="61">
        <f>$F$7*Table53[[#This Row],[Locality''s Allocation Percentage ]]</f>
        <v>10489.59567820859</v>
      </c>
      <c r="AJ75" s="61">
        <f>$F$8*Table53[[#This Row],[Locality''s Allocation Percentage ]]</f>
        <v>8806.129976848104</v>
      </c>
      <c r="AK75" s="61">
        <f>$F$9*Table53[[#This Row],[Locality''s Allocation Percentage ]]</f>
        <v>8806.1299767636428</v>
      </c>
      <c r="AL75" s="61">
        <f>$F$10*Table53[[#This Row],[Locality''s Allocation Percentage ]]</f>
        <v>10157.906302891286</v>
      </c>
      <c r="AM75" s="61">
        <f>$F$11*Table53[[#This Row],[Locality''s Allocation Percentage ]]</f>
        <v>7428.0060013219836</v>
      </c>
      <c r="AN75" s="61">
        <f>$F$12*Table53[[#This Row],[Locality''s Allocation Percentage ]]</f>
        <v>11708.846134468276</v>
      </c>
      <c r="AO75" s="61">
        <f>$F$13*Table53[[#This Row],[Locality''s Allocation Percentage ]]</f>
        <v>12078.117535608289</v>
      </c>
      <c r="AP75" s="61">
        <f>$F$14*Table53[[#This Row],[Locality''s Allocation Percentage ]]</f>
        <v>12078.11754405449</v>
      </c>
      <c r="AQ75" s="61">
        <f>$F$15*Table53[[#This Row],[Locality''s Allocation Percentage ]]</f>
        <v>10427.210147058788</v>
      </c>
      <c r="AR75" s="61">
        <f>$F$16*Table53[[#This Row],[Locality''s Allocation Percentage ]]</f>
        <v>8706.1624450452709</v>
      </c>
      <c r="AS75" s="61">
        <f>$F$17*Table53[[#This Row],[Locality''s Allocation Percentage ]]</f>
        <v>8706.1624450452709</v>
      </c>
      <c r="AT75" s="61">
        <f>$F$18*Table53[[#This Row],[Locality''s Allocation Percentage ]]</f>
        <v>8706.1624450452709</v>
      </c>
      <c r="AU75" s="61">
        <f>$F$19*Table53[[#This Row],[Locality''s Allocation Percentage ]]</f>
        <v>8706.1624450452709</v>
      </c>
      <c r="AV75" s="61">
        <f>$F$20*Table53[[#This Row],[Locality''s Allocation Percentage ]]</f>
        <v>8706.1624450452709</v>
      </c>
      <c r="AW75" s="61">
        <f>$F$21*Table53[[#This Row],[Locality''s Allocation Percentage ]]</f>
        <v>8706.1624450452709</v>
      </c>
      <c r="AX75" s="61">
        <f>$F$22*Table53[[#This Row],[Locality''s Allocation Percentage ]]</f>
        <v>8706.1624450452709</v>
      </c>
      <c r="AY75" s="61"/>
      <c r="AZ75" s="61">
        <f t="shared" si="26"/>
        <v>0</v>
      </c>
      <c r="BA75" s="61">
        <f t="shared" si="26"/>
        <v>10455.956351186072</v>
      </c>
      <c r="BB75" s="61">
        <f t="shared" si="8"/>
        <v>2622.3989195521476</v>
      </c>
      <c r="BC75" s="61">
        <f t="shared" si="9"/>
        <v>2201.532494212026</v>
      </c>
      <c r="BD75" s="61">
        <f t="shared" si="10"/>
        <v>2201.5324941909107</v>
      </c>
      <c r="BE75" s="61">
        <f t="shared" si="11"/>
        <v>2539.4765757228215</v>
      </c>
      <c r="BF75" s="61">
        <f t="shared" si="12"/>
        <v>1857.0015003304959</v>
      </c>
      <c r="BG75" s="61">
        <f t="shared" si="13"/>
        <v>2927.2115336170691</v>
      </c>
      <c r="BH75" s="61">
        <f t="shared" si="14"/>
        <v>3019.5293839020724</v>
      </c>
      <c r="BI75" s="61">
        <f t="shared" si="15"/>
        <v>3019.5293860136226</v>
      </c>
      <c r="BJ75" s="61">
        <f t="shared" si="16"/>
        <v>2606.8025367646969</v>
      </c>
      <c r="BK75" s="61">
        <f t="shared" si="17"/>
        <v>2176.5406112613177</v>
      </c>
      <c r="BL75" s="61">
        <f t="shared" si="18"/>
        <v>2176.5406112613177</v>
      </c>
      <c r="BM75" s="61">
        <f t="shared" si="19"/>
        <v>2176.5406112613177</v>
      </c>
      <c r="BN75" s="61">
        <f t="shared" si="20"/>
        <v>2176.5406112613177</v>
      </c>
      <c r="BO75" s="61">
        <f t="shared" si="21"/>
        <v>2176.5406112613177</v>
      </c>
      <c r="BP75" s="61">
        <f t="shared" si="22"/>
        <v>2176.5406112613177</v>
      </c>
      <c r="BQ75" s="61">
        <f t="shared" si="7"/>
        <v>2176.5406112613177</v>
      </c>
      <c r="BR75" s="61"/>
      <c r="BS75" s="61">
        <f>($C$6+$D$6+$E$6)*Table53[[#This Row],[Locality''s Allocation Percentage ]]</f>
        <v>115582.52949791953</v>
      </c>
      <c r="BT75" s="61">
        <f>$F$6*Table53[[#This Row],[Locality''s Allocation Percentage ]]</f>
        <v>41823.82540474429</v>
      </c>
      <c r="BU75" s="61">
        <f t="shared" si="27"/>
        <v>10455.956351186072</v>
      </c>
      <c r="BV75" s="76">
        <f>($C$7+$D$7+$E$7)*Table53[[#This Row],[Locality''s Allocation Percentage ]]</f>
        <v>29990.093788746908</v>
      </c>
      <c r="BW75" s="76">
        <f>$F$7*Table53[[#This Row],[Locality''s Allocation Percentage ]]</f>
        <v>10489.59567820859</v>
      </c>
      <c r="BX75" s="76">
        <f t="shared" si="28"/>
        <v>2622.3989195521476</v>
      </c>
    </row>
    <row r="76" spans="6:76" s="19" customFormat="1" ht="18" customHeight="1" x14ac:dyDescent="0.3">
      <c r="J76" s="36" t="s">
        <v>244</v>
      </c>
      <c r="K76" s="37">
        <v>8.8000880008800002E-4</v>
      </c>
      <c r="M76" s="22" t="s">
        <v>110</v>
      </c>
      <c r="N76" s="61">
        <f>($C$5+$D$5+$E$5)*Table53[[#This Row],[Locality''s Allocation Percentage ]]</f>
        <v>3578.3878662865877</v>
      </c>
      <c r="O76" s="61">
        <f>($C$6+$D$6+$E$6)*Table53[[#This Row],[Locality''s Allocation Percentage ]]</f>
        <v>22653.146093133448</v>
      </c>
      <c r="P76" s="61">
        <f>($C$7+$D$7+$E$7)*Table53[[#This Row],[Locality''s Allocation Percentage ]]</f>
        <v>5877.7912102666542</v>
      </c>
      <c r="Q76" s="61">
        <f>($C$8+$D$8+$E$8)*Table53[[#This Row],[Locality''s Allocation Percentage ]]</f>
        <v>4707.0627938609023</v>
      </c>
      <c r="R76" s="61">
        <f>($C$9+$D$9+$E$9)*Table53[[#This Row],[Locality''s Allocation Percentage ]]</f>
        <v>4707.062793815755</v>
      </c>
      <c r="S76" s="61">
        <f>($C$10+$D$10+$E$10)*Table53[[#This Row],[Locality''s Allocation Percentage ]]</f>
        <v>5429.6158411891065</v>
      </c>
      <c r="T76" s="61">
        <f>($C$11+$D$11+$E$11)*Table53[[#This Row],[Locality''s Allocation Percentage ]]</f>
        <v>3970.4263704170962</v>
      </c>
      <c r="U76" s="61">
        <f>($C$12+$D$12+$E$12)*Table53[[#This Row],[Locality''s Allocation Percentage ]]</f>
        <v>6258.6259961523083</v>
      </c>
      <c r="V76" s="61">
        <f>($C$13+$D$13+$E$13)*Table53[[#This Row],[Locality''s Allocation Percentage ]]</f>
        <v>6456.0093731536517</v>
      </c>
      <c r="W76" s="61">
        <f>($C$14+$D$14+$E$14)*Table53[[#This Row],[Locality''s Allocation Percentage ]]</f>
        <v>6456.0093776683243</v>
      </c>
      <c r="X76" s="61">
        <f>($C$15+$D$15+$E$15)*Table53[[#This Row],[Locality''s Allocation Percentage ]]</f>
        <v>5573.5644438621584</v>
      </c>
      <c r="Y76" s="61">
        <f>($C$16+$D$16+$E$16)*Table53[[#This Row],[Locality''s Allocation Percentage ]]</f>
        <v>4653.6280329863366</v>
      </c>
      <c r="Z76" s="61">
        <f>($C$17+$D$17+$E$17)*Table53[[#This Row],[Locality''s Allocation Percentage ]]</f>
        <v>4653.6280329863366</v>
      </c>
      <c r="AA76" s="61">
        <f>($C$18+$D$18+$E$18)*Table53[[#This Row],[Locality''s Allocation Percentage ]]</f>
        <v>4653.6280329863366</v>
      </c>
      <c r="AB76" s="61">
        <f>($C$19+$D$19+$E$19)*Table53[[#This Row],[Locality''s Allocation Percentage ]]</f>
        <v>4653.6280329863366</v>
      </c>
      <c r="AC76" s="61">
        <f>($C$20+$D$20+$E$20)*Table53[[#This Row],[Locality''s Allocation Percentage ]]</f>
        <v>4653.6280329863366</v>
      </c>
      <c r="AD76" s="61">
        <f>($C$21+$D$21+$E$21)*Table53[[#This Row],[Locality''s Allocation Percentage ]]</f>
        <v>4653.6280329863366</v>
      </c>
      <c r="AE76" s="61">
        <f>($C$22+$D$22+$E$22)*Table53[[#This Row],[Locality''s Allocation Percentage ]]</f>
        <v>4653.6280329863366</v>
      </c>
      <c r="AF76" s="61"/>
      <c r="AG76" s="61"/>
      <c r="AH76" s="61">
        <f>$F$6*Table53[[#This Row],[Locality''s Allocation Percentage ]]</f>
        <v>8197.0971840033344</v>
      </c>
      <c r="AI76" s="61">
        <f>$F$7*Table53[[#This Row],[Locality''s Allocation Percentage ]]</f>
        <v>2055.8673044150464</v>
      </c>
      <c r="AJ76" s="61">
        <f>$F$8*Table53[[#This Row],[Locality''s Allocation Percentage ]]</f>
        <v>1725.923024415664</v>
      </c>
      <c r="AK76" s="61">
        <f>$F$9*Table53[[#This Row],[Locality''s Allocation Percentage ]]</f>
        <v>1725.9230243991103</v>
      </c>
      <c r="AL76" s="61">
        <f>$F$10*Table53[[#This Row],[Locality''s Allocation Percentage ]]</f>
        <v>1990.8591417693387</v>
      </c>
      <c r="AM76" s="61">
        <f>$F$11*Table53[[#This Row],[Locality''s Allocation Percentage ]]</f>
        <v>1455.8230024862683</v>
      </c>
      <c r="AN76" s="61">
        <f>$F$12*Table53[[#This Row],[Locality''s Allocation Percentage ]]</f>
        <v>2294.8295319225126</v>
      </c>
      <c r="AO76" s="61">
        <f>$F$13*Table53[[#This Row],[Locality''s Allocation Percentage ]]</f>
        <v>2367.2034368230056</v>
      </c>
      <c r="AP76" s="61">
        <f>$F$14*Table53[[#This Row],[Locality''s Allocation Percentage ]]</f>
        <v>2367.2034384783851</v>
      </c>
      <c r="AQ76" s="61">
        <f>$F$15*Table53[[#This Row],[Locality''s Allocation Percentage ]]</f>
        <v>2043.6402960827913</v>
      </c>
      <c r="AR76" s="61">
        <f>$F$16*Table53[[#This Row],[Locality''s Allocation Percentage ]]</f>
        <v>1706.3302787616565</v>
      </c>
      <c r="AS76" s="61">
        <f>$F$17*Table53[[#This Row],[Locality''s Allocation Percentage ]]</f>
        <v>1706.3302787616565</v>
      </c>
      <c r="AT76" s="61">
        <f>$F$18*Table53[[#This Row],[Locality''s Allocation Percentage ]]</f>
        <v>1706.3302787616565</v>
      </c>
      <c r="AU76" s="61">
        <f>$F$19*Table53[[#This Row],[Locality''s Allocation Percentage ]]</f>
        <v>1706.3302787616565</v>
      </c>
      <c r="AV76" s="61">
        <f>$F$20*Table53[[#This Row],[Locality''s Allocation Percentage ]]</f>
        <v>1706.3302787616565</v>
      </c>
      <c r="AW76" s="61">
        <f>$F$21*Table53[[#This Row],[Locality''s Allocation Percentage ]]</f>
        <v>1706.3302787616565</v>
      </c>
      <c r="AX76" s="61">
        <f>$F$22*Table53[[#This Row],[Locality''s Allocation Percentage ]]</f>
        <v>1706.3302787616565</v>
      </c>
      <c r="AY76" s="61"/>
      <c r="AZ76" s="61">
        <f t="shared" si="26"/>
        <v>0</v>
      </c>
      <c r="BA76" s="61">
        <f t="shared" si="26"/>
        <v>2049.2742960008336</v>
      </c>
      <c r="BB76" s="61">
        <f t="shared" si="8"/>
        <v>513.9668261037616</v>
      </c>
      <c r="BC76" s="61">
        <f t="shared" si="9"/>
        <v>431.48075610391601</v>
      </c>
      <c r="BD76" s="61">
        <f t="shared" si="10"/>
        <v>431.48075609977758</v>
      </c>
      <c r="BE76" s="61">
        <f t="shared" si="11"/>
        <v>497.71478544233469</v>
      </c>
      <c r="BF76" s="61">
        <f t="shared" si="12"/>
        <v>363.95575062156706</v>
      </c>
      <c r="BG76" s="61">
        <f t="shared" si="13"/>
        <v>573.70738298062815</v>
      </c>
      <c r="BH76" s="61">
        <f t="shared" si="14"/>
        <v>591.80085920575141</v>
      </c>
      <c r="BI76" s="61">
        <f t="shared" si="15"/>
        <v>591.80085961959628</v>
      </c>
      <c r="BJ76" s="61">
        <f t="shared" si="16"/>
        <v>510.91007402069783</v>
      </c>
      <c r="BK76" s="61">
        <f t="shared" si="17"/>
        <v>426.58256969041412</v>
      </c>
      <c r="BL76" s="61">
        <f t="shared" si="18"/>
        <v>426.58256969041412</v>
      </c>
      <c r="BM76" s="61">
        <f t="shared" si="19"/>
        <v>426.58256969041412</v>
      </c>
      <c r="BN76" s="61">
        <f t="shared" si="20"/>
        <v>426.58256969041412</v>
      </c>
      <c r="BO76" s="61">
        <f t="shared" si="21"/>
        <v>426.58256969041412</v>
      </c>
      <c r="BP76" s="61">
        <f t="shared" si="22"/>
        <v>426.58256969041412</v>
      </c>
      <c r="BQ76" s="61">
        <f t="shared" si="7"/>
        <v>426.58256969041412</v>
      </c>
      <c r="BR76" s="61"/>
      <c r="BS76" s="61">
        <f>($C$6+$D$6+$E$6)*Table53[[#This Row],[Locality''s Allocation Percentage ]]</f>
        <v>22653.146093133448</v>
      </c>
      <c r="BT76" s="61">
        <f>$F$6*Table53[[#This Row],[Locality''s Allocation Percentage ]]</f>
        <v>8197.0971840033344</v>
      </c>
      <c r="BU76" s="61">
        <f t="shared" si="27"/>
        <v>2049.2742960008336</v>
      </c>
      <c r="BV76" s="76">
        <f>($C$7+$D$7+$E$7)*Table53[[#This Row],[Locality''s Allocation Percentage ]]</f>
        <v>5877.7912102666542</v>
      </c>
      <c r="BW76" s="76">
        <f>$F$7*Table53[[#This Row],[Locality''s Allocation Percentage ]]</f>
        <v>2055.8673044150464</v>
      </c>
      <c r="BX76" s="76">
        <f t="shared" si="28"/>
        <v>513.9668261037616</v>
      </c>
    </row>
    <row r="77" spans="6:76" s="19" customFormat="1" ht="18" customHeight="1" x14ac:dyDescent="0.3">
      <c r="J77" s="36" t="s">
        <v>32</v>
      </c>
      <c r="K77" s="37">
        <v>8.1600816008160094E-3</v>
      </c>
      <c r="M77" s="22" t="s">
        <v>32</v>
      </c>
      <c r="N77" s="61">
        <f>($C$5+$D$5+$E$5)*Table53[[#This Row],[Locality''s Allocation Percentage ]]</f>
        <v>33181.414760112035</v>
      </c>
      <c r="O77" s="61">
        <f>($C$6+$D$6+$E$6)*Table53[[#This Row],[Locality''s Allocation Percentage ]]</f>
        <v>210056.44559087401</v>
      </c>
      <c r="P77" s="61">
        <f>($C$7+$D$7+$E$7)*Table53[[#This Row],[Locality''s Allocation Percentage ]]</f>
        <v>54503.154858836315</v>
      </c>
      <c r="Q77" s="61">
        <f>($C$8+$D$8+$E$8)*Table53[[#This Row],[Locality''s Allocation Percentage ]]</f>
        <v>43647.309543073869</v>
      </c>
      <c r="R77" s="61">
        <f>($C$9+$D$9+$E$9)*Table53[[#This Row],[Locality''s Allocation Percentage ]]</f>
        <v>43647.309542655232</v>
      </c>
      <c r="S77" s="61">
        <f>($C$10+$D$10+$E$10)*Table53[[#This Row],[Locality''s Allocation Percentage ]]</f>
        <v>50347.346891026318</v>
      </c>
      <c r="T77" s="61">
        <f>($C$11+$D$11+$E$11)*Table53[[#This Row],[Locality''s Allocation Percentage ]]</f>
        <v>36816.680889322204</v>
      </c>
      <c r="U77" s="61">
        <f>($C$12+$D$12+$E$12)*Table53[[#This Row],[Locality''s Allocation Percentage ]]</f>
        <v>58034.531964321468</v>
      </c>
      <c r="V77" s="61">
        <f>($C$13+$D$13+$E$13)*Table53[[#This Row],[Locality''s Allocation Percentage ]]</f>
        <v>59864.814187424839</v>
      </c>
      <c r="W77" s="61">
        <f>($C$14+$D$14+$E$14)*Table53[[#This Row],[Locality''s Allocation Percentage ]]</f>
        <v>59864.814229288168</v>
      </c>
      <c r="X77" s="61">
        <f>($C$15+$D$15+$E$15)*Table53[[#This Row],[Locality''s Allocation Percentage ]]</f>
        <v>51682.143024903708</v>
      </c>
      <c r="Y77" s="61">
        <f>($C$16+$D$16+$E$16)*Table53[[#This Row],[Locality''s Allocation Percentage ]]</f>
        <v>43151.823578600619</v>
      </c>
      <c r="Z77" s="61">
        <f>($C$17+$D$17+$E$17)*Table53[[#This Row],[Locality''s Allocation Percentage ]]</f>
        <v>43151.823578600619</v>
      </c>
      <c r="AA77" s="61">
        <f>($C$18+$D$18+$E$18)*Table53[[#This Row],[Locality''s Allocation Percentage ]]</f>
        <v>43151.823578600619</v>
      </c>
      <c r="AB77" s="61">
        <f>($C$19+$D$19+$E$19)*Table53[[#This Row],[Locality''s Allocation Percentage ]]</f>
        <v>43151.823578600619</v>
      </c>
      <c r="AC77" s="61">
        <f>($C$20+$D$20+$E$20)*Table53[[#This Row],[Locality''s Allocation Percentage ]]</f>
        <v>43151.823578600619</v>
      </c>
      <c r="AD77" s="61">
        <f>($C$21+$D$21+$E$21)*Table53[[#This Row],[Locality''s Allocation Percentage ]]</f>
        <v>43151.823578600619</v>
      </c>
      <c r="AE77" s="61">
        <f>($C$22+$D$22+$E$22)*Table53[[#This Row],[Locality''s Allocation Percentage ]]</f>
        <v>43151.823578600619</v>
      </c>
      <c r="AF77" s="61"/>
      <c r="AG77" s="61"/>
      <c r="AH77" s="61">
        <f>$F$6*Table53[[#This Row],[Locality''s Allocation Percentage ]]</f>
        <v>76009.446615303736</v>
      </c>
      <c r="AI77" s="61">
        <f>$F$7*Table53[[#This Row],[Locality''s Allocation Percentage ]]</f>
        <v>19063.496822757726</v>
      </c>
      <c r="AJ77" s="61">
        <f>$F$8*Table53[[#This Row],[Locality''s Allocation Percentage ]]</f>
        <v>16004.013499127084</v>
      </c>
      <c r="AK77" s="61">
        <f>$F$9*Table53[[#This Row],[Locality''s Allocation Percentage ]]</f>
        <v>16004.013498973585</v>
      </c>
      <c r="AL77" s="61">
        <f>$F$10*Table53[[#This Row],[Locality''s Allocation Percentage ]]</f>
        <v>18460.693860042982</v>
      </c>
      <c r="AM77" s="61">
        <f>$F$11*Table53[[#This Row],[Locality''s Allocation Percentage ]]</f>
        <v>13499.44965941814</v>
      </c>
      <c r="AN77" s="61">
        <f>$F$12*Table53[[#This Row],[Locality''s Allocation Percentage ]]</f>
        <v>21279.32838691787</v>
      </c>
      <c r="AO77" s="61">
        <f>$F$13*Table53[[#This Row],[Locality''s Allocation Percentage ]]</f>
        <v>21950.43186872244</v>
      </c>
      <c r="AP77" s="61">
        <f>$F$14*Table53[[#This Row],[Locality''s Allocation Percentage ]]</f>
        <v>21950.431884072324</v>
      </c>
      <c r="AQ77" s="61">
        <f>$F$15*Table53[[#This Row],[Locality''s Allocation Percentage ]]</f>
        <v>18950.119109131359</v>
      </c>
      <c r="AR77" s="61">
        <f>$F$16*Table53[[#This Row],[Locality''s Allocation Percentage ]]</f>
        <v>15822.33531215356</v>
      </c>
      <c r="AS77" s="61">
        <f>$F$17*Table53[[#This Row],[Locality''s Allocation Percentage ]]</f>
        <v>15822.33531215356</v>
      </c>
      <c r="AT77" s="61">
        <f>$F$18*Table53[[#This Row],[Locality''s Allocation Percentage ]]</f>
        <v>15822.33531215356</v>
      </c>
      <c r="AU77" s="61">
        <f>$F$19*Table53[[#This Row],[Locality''s Allocation Percentage ]]</f>
        <v>15822.33531215356</v>
      </c>
      <c r="AV77" s="61">
        <f>$F$20*Table53[[#This Row],[Locality''s Allocation Percentage ]]</f>
        <v>15822.33531215356</v>
      </c>
      <c r="AW77" s="61">
        <f>$F$21*Table53[[#This Row],[Locality''s Allocation Percentage ]]</f>
        <v>15822.33531215356</v>
      </c>
      <c r="AX77" s="61">
        <f>$F$22*Table53[[#This Row],[Locality''s Allocation Percentage ]]</f>
        <v>15822.33531215356</v>
      </c>
      <c r="AY77" s="61"/>
      <c r="AZ77" s="61">
        <f t="shared" si="26"/>
        <v>0</v>
      </c>
      <c r="BA77" s="61">
        <f t="shared" si="26"/>
        <v>19002.361653825934</v>
      </c>
      <c r="BB77" s="61">
        <f t="shared" si="8"/>
        <v>4765.8742056894316</v>
      </c>
      <c r="BC77" s="61">
        <f t="shared" si="9"/>
        <v>4001.0033747817711</v>
      </c>
      <c r="BD77" s="61">
        <f t="shared" si="10"/>
        <v>4001.0033747433963</v>
      </c>
      <c r="BE77" s="61">
        <f t="shared" si="11"/>
        <v>4615.1734650107455</v>
      </c>
      <c r="BF77" s="61">
        <f t="shared" si="12"/>
        <v>3374.862414854535</v>
      </c>
      <c r="BG77" s="61">
        <f t="shared" si="13"/>
        <v>5319.8320967294676</v>
      </c>
      <c r="BH77" s="61">
        <f t="shared" si="14"/>
        <v>5487.6079671806101</v>
      </c>
      <c r="BI77" s="61">
        <f t="shared" si="15"/>
        <v>5487.6079710180811</v>
      </c>
      <c r="BJ77" s="61">
        <f t="shared" si="16"/>
        <v>4737.5297772828399</v>
      </c>
      <c r="BK77" s="61">
        <f t="shared" si="17"/>
        <v>3955.58382803839</v>
      </c>
      <c r="BL77" s="61">
        <f t="shared" si="18"/>
        <v>3955.58382803839</v>
      </c>
      <c r="BM77" s="61">
        <f t="shared" si="19"/>
        <v>3955.58382803839</v>
      </c>
      <c r="BN77" s="61">
        <f t="shared" si="20"/>
        <v>3955.58382803839</v>
      </c>
      <c r="BO77" s="61">
        <f t="shared" si="21"/>
        <v>3955.58382803839</v>
      </c>
      <c r="BP77" s="61">
        <f t="shared" si="22"/>
        <v>3955.58382803839</v>
      </c>
      <c r="BQ77" s="61">
        <f t="shared" si="7"/>
        <v>3955.58382803839</v>
      </c>
      <c r="BR77" s="61"/>
      <c r="BS77" s="61">
        <f>($C$6+$D$6+$E$6)*Table53[[#This Row],[Locality''s Allocation Percentage ]]</f>
        <v>210056.44559087401</v>
      </c>
      <c r="BT77" s="61">
        <f>$F$6*Table53[[#This Row],[Locality''s Allocation Percentage ]]</f>
        <v>76009.446615303736</v>
      </c>
      <c r="BU77" s="61">
        <f t="shared" si="27"/>
        <v>19002.361653825934</v>
      </c>
      <c r="BV77" s="76">
        <f>($C$7+$D$7+$E$7)*Table53[[#This Row],[Locality''s Allocation Percentage ]]</f>
        <v>54503.154858836315</v>
      </c>
      <c r="BW77" s="76">
        <f>$F$7*Table53[[#This Row],[Locality''s Allocation Percentage ]]</f>
        <v>19063.496822757726</v>
      </c>
      <c r="BX77" s="76">
        <f t="shared" si="28"/>
        <v>4765.8742056894316</v>
      </c>
    </row>
    <row r="78" spans="6:76" s="19" customFormat="1" ht="18" customHeight="1" x14ac:dyDescent="0.3">
      <c r="J78" s="36" t="s">
        <v>245</v>
      </c>
      <c r="K78" s="37">
        <v>1.6300163001629999E-3</v>
      </c>
      <c r="M78" s="22" t="s">
        <v>46</v>
      </c>
      <c r="N78" s="61">
        <f>($C$5+$D$5+$E$5)*Table53[[#This Row],[Locality''s Allocation Percentage ]]</f>
        <v>6628.1502523262925</v>
      </c>
      <c r="O78" s="61">
        <f>($C$6+$D$6+$E$6)*Table53[[#This Row],[Locality''s Allocation Percentage ]]</f>
        <v>41959.804695235813</v>
      </c>
      <c r="P78" s="61">
        <f>($C$7+$D$7+$E$7)*Table53[[#This Row],[Locality''s Allocation Percentage ]]</f>
        <v>10887.272355380279</v>
      </c>
      <c r="Q78" s="61">
        <f>($C$8+$D$8+$E$8)*Table53[[#This Row],[Locality''s Allocation Percentage ]]</f>
        <v>8718.7640386287148</v>
      </c>
      <c r="R78" s="61">
        <f>($C$9+$D$9+$E$9)*Table53[[#This Row],[Locality''s Allocation Percentage ]]</f>
        <v>8718.7640385450904</v>
      </c>
      <c r="S78" s="61">
        <f>($C$10+$D$10+$E$10)*Table53[[#This Row],[Locality''s Allocation Percentage ]]</f>
        <v>10057.129342202548</v>
      </c>
      <c r="T78" s="61">
        <f>($C$11+$D$11+$E$11)*Table53[[#This Row],[Locality''s Allocation Percentage ]]</f>
        <v>7354.3124815680303</v>
      </c>
      <c r="U78" s="61">
        <f>($C$12+$D$12+$E$12)*Table53[[#This Row],[Locality''s Allocation Percentage ]]</f>
        <v>11592.682242873025</v>
      </c>
      <c r="V78" s="61">
        <f>($C$13+$D$13+$E$13)*Table53[[#This Row],[Locality''s Allocation Percentage ]]</f>
        <v>11958.290088909604</v>
      </c>
      <c r="W78" s="61">
        <f>($C$14+$D$14+$E$14)*Table53[[#This Row],[Locality''s Allocation Percentage ]]</f>
        <v>11958.290097272009</v>
      </c>
      <c r="X78" s="61">
        <f>($C$15+$D$15+$E$15)*Table53[[#This Row],[Locality''s Allocation Percentage ]]</f>
        <v>10323.761413062859</v>
      </c>
      <c r="Y78" s="61">
        <f>($C$16+$D$16+$E$16)*Table53[[#This Row],[Locality''s Allocation Percentage ]]</f>
        <v>8619.7882883724178</v>
      </c>
      <c r="Z78" s="61">
        <f>($C$17+$D$17+$E$17)*Table53[[#This Row],[Locality''s Allocation Percentage ]]</f>
        <v>8619.7882883724178</v>
      </c>
      <c r="AA78" s="61">
        <f>($C$18+$D$18+$E$18)*Table53[[#This Row],[Locality''s Allocation Percentage ]]</f>
        <v>8619.7882883724178</v>
      </c>
      <c r="AB78" s="61">
        <f>($C$19+$D$19+$E$19)*Table53[[#This Row],[Locality''s Allocation Percentage ]]</f>
        <v>8619.7882883724178</v>
      </c>
      <c r="AC78" s="61">
        <f>($C$20+$D$20+$E$20)*Table53[[#This Row],[Locality''s Allocation Percentage ]]</f>
        <v>8619.7882883724178</v>
      </c>
      <c r="AD78" s="61">
        <f>($C$21+$D$21+$E$21)*Table53[[#This Row],[Locality''s Allocation Percentage ]]</f>
        <v>8619.7882883724178</v>
      </c>
      <c r="AE78" s="61">
        <f>($C$22+$D$22+$E$22)*Table53[[#This Row],[Locality''s Allocation Percentage ]]</f>
        <v>8619.7882883724178</v>
      </c>
      <c r="AF78" s="61"/>
      <c r="AG78" s="61"/>
      <c r="AH78" s="61">
        <f>$F$6*Table53[[#This Row],[Locality''s Allocation Percentage ]]</f>
        <v>15183.259556733448</v>
      </c>
      <c r="AI78" s="61">
        <f>$F$7*Table53[[#This Row],[Locality''s Allocation Percentage ]]</f>
        <v>3808.026938859688</v>
      </c>
      <c r="AJ78" s="61">
        <f>$F$8*Table53[[#This Row],[Locality''s Allocation Percentage ]]</f>
        <v>3196.8801474971956</v>
      </c>
      <c r="AK78" s="61">
        <f>$F$9*Table53[[#This Row],[Locality''s Allocation Percentage ]]</f>
        <v>3196.8801474665333</v>
      </c>
      <c r="AL78" s="61">
        <f>$F$10*Table53[[#This Row],[Locality''s Allocation Percentage ]]</f>
        <v>3687.6140921409342</v>
      </c>
      <c r="AM78" s="61">
        <f>$F$11*Table53[[#This Row],[Locality''s Allocation Percentage ]]</f>
        <v>2696.5812432416105</v>
      </c>
      <c r="AN78" s="61">
        <f>$F$12*Table53[[#This Row],[Locality''s Allocation Percentage ]]</f>
        <v>4250.6501557201091</v>
      </c>
      <c r="AO78" s="61">
        <f>$F$13*Table53[[#This Row],[Locality''s Allocation Percentage ]]</f>
        <v>4384.7063659335208</v>
      </c>
      <c r="AP78" s="61">
        <f>$F$14*Table53[[#This Row],[Locality''s Allocation Percentage ]]</f>
        <v>4384.7063689997358</v>
      </c>
      <c r="AQ78" s="61">
        <f>$F$15*Table53[[#This Row],[Locality''s Allocation Percentage ]]</f>
        <v>3785.3791847897155</v>
      </c>
      <c r="AR78" s="61">
        <f>$F$16*Table53[[#This Row],[Locality''s Allocation Percentage ]]</f>
        <v>3160.589039069886</v>
      </c>
      <c r="AS78" s="61">
        <f>$F$17*Table53[[#This Row],[Locality''s Allocation Percentage ]]</f>
        <v>3160.589039069886</v>
      </c>
      <c r="AT78" s="61">
        <f>$F$18*Table53[[#This Row],[Locality''s Allocation Percentage ]]</f>
        <v>3160.589039069886</v>
      </c>
      <c r="AU78" s="61">
        <f>$F$19*Table53[[#This Row],[Locality''s Allocation Percentage ]]</f>
        <v>3160.589039069886</v>
      </c>
      <c r="AV78" s="61">
        <f>$F$20*Table53[[#This Row],[Locality''s Allocation Percentage ]]</f>
        <v>3160.589039069886</v>
      </c>
      <c r="AW78" s="61">
        <f>$F$21*Table53[[#This Row],[Locality''s Allocation Percentage ]]</f>
        <v>3160.589039069886</v>
      </c>
      <c r="AX78" s="61">
        <f>$F$22*Table53[[#This Row],[Locality''s Allocation Percentage ]]</f>
        <v>3160.589039069886</v>
      </c>
      <c r="AY78" s="61"/>
      <c r="AZ78" s="61">
        <f t="shared" si="26"/>
        <v>0</v>
      </c>
      <c r="BA78" s="61">
        <f t="shared" si="26"/>
        <v>3795.8148891833621</v>
      </c>
      <c r="BB78" s="61">
        <f t="shared" si="8"/>
        <v>952.006734714922</v>
      </c>
      <c r="BC78" s="61">
        <f t="shared" si="9"/>
        <v>799.2200368742989</v>
      </c>
      <c r="BD78" s="61">
        <f t="shared" si="10"/>
        <v>799.22003686663334</v>
      </c>
      <c r="BE78" s="61">
        <f t="shared" si="11"/>
        <v>921.90352303523355</v>
      </c>
      <c r="BF78" s="61">
        <f t="shared" si="12"/>
        <v>674.14531081040263</v>
      </c>
      <c r="BG78" s="61">
        <f t="shared" si="13"/>
        <v>1062.6625389300273</v>
      </c>
      <c r="BH78" s="61">
        <f t="shared" si="14"/>
        <v>1096.1765914833802</v>
      </c>
      <c r="BI78" s="61">
        <f t="shared" si="15"/>
        <v>1096.1765922499339</v>
      </c>
      <c r="BJ78" s="61">
        <f t="shared" si="16"/>
        <v>946.34479619742888</v>
      </c>
      <c r="BK78" s="61">
        <f t="shared" si="17"/>
        <v>790.1472597674715</v>
      </c>
      <c r="BL78" s="61">
        <f t="shared" si="18"/>
        <v>790.1472597674715</v>
      </c>
      <c r="BM78" s="61">
        <f t="shared" si="19"/>
        <v>790.1472597674715</v>
      </c>
      <c r="BN78" s="61">
        <f t="shared" si="20"/>
        <v>790.1472597674715</v>
      </c>
      <c r="BO78" s="61">
        <f t="shared" si="21"/>
        <v>790.1472597674715</v>
      </c>
      <c r="BP78" s="61">
        <f t="shared" si="22"/>
        <v>790.1472597674715</v>
      </c>
      <c r="BQ78" s="61">
        <f t="shared" si="7"/>
        <v>790.1472597674715</v>
      </c>
      <c r="BR78" s="61"/>
      <c r="BS78" s="61">
        <f>($C$6+$D$6+$E$6)*Table53[[#This Row],[Locality''s Allocation Percentage ]]</f>
        <v>41959.804695235813</v>
      </c>
      <c r="BT78" s="61">
        <f>$F$6*Table53[[#This Row],[Locality''s Allocation Percentage ]]</f>
        <v>15183.259556733448</v>
      </c>
      <c r="BU78" s="61">
        <f t="shared" si="27"/>
        <v>3795.8148891833621</v>
      </c>
      <c r="BV78" s="76">
        <f>($C$7+$D$7+$E$7)*Table53[[#This Row],[Locality''s Allocation Percentage ]]</f>
        <v>10887.272355380279</v>
      </c>
      <c r="BW78" s="76">
        <f>$F$7*Table53[[#This Row],[Locality''s Allocation Percentage ]]</f>
        <v>3808.026938859688</v>
      </c>
      <c r="BX78" s="76">
        <f t="shared" si="28"/>
        <v>952.006734714922</v>
      </c>
    </row>
    <row r="79" spans="6:76" s="19" customFormat="1" ht="18" customHeight="1" x14ac:dyDescent="0.3">
      <c r="J79" s="36" t="s">
        <v>68</v>
      </c>
      <c r="K79" s="37">
        <v>4.5200452004519999E-3</v>
      </c>
      <c r="M79" s="22" t="s">
        <v>68</v>
      </c>
      <c r="N79" s="61">
        <f>($C$5+$D$5+$E$5)*Table53[[#This Row],[Locality''s Allocation Percentage ]]</f>
        <v>18379.901313199291</v>
      </c>
      <c r="O79" s="61">
        <f>($C$6+$D$6+$E$6)*Table53[[#This Row],[Locality''s Allocation Percentage ]]</f>
        <v>116354.79584200362</v>
      </c>
      <c r="P79" s="61">
        <f>($C$7+$D$7+$E$7)*Table53[[#This Row],[Locality''s Allocation Percentage ]]</f>
        <v>30190.473034551451</v>
      </c>
      <c r="Q79" s="61">
        <f>($C$8+$D$8+$E$8)*Table53[[#This Row],[Locality''s Allocation Percentage ]]</f>
        <v>24177.18616846736</v>
      </c>
      <c r="R79" s="61">
        <f>($C$9+$D$9+$E$9)*Table53[[#This Row],[Locality''s Allocation Percentage ]]</f>
        <v>24177.186168235468</v>
      </c>
      <c r="S79" s="61">
        <f>($C$10+$D$10+$E$10)*Table53[[#This Row],[Locality''s Allocation Percentage ]]</f>
        <v>27888.481366107681</v>
      </c>
      <c r="T79" s="61">
        <f>($C$11+$D$11+$E$11)*Table53[[#This Row],[Locality''s Allocation Percentage ]]</f>
        <v>20393.553629869632</v>
      </c>
      <c r="U79" s="61">
        <f>($C$12+$D$12+$E$12)*Table53[[#This Row],[Locality''s Allocation Percentage ]]</f>
        <v>32146.578980236853</v>
      </c>
      <c r="V79" s="61">
        <f>($C$13+$D$13+$E$13)*Table53[[#This Row],[Locality''s Allocation Percentage ]]</f>
        <v>33160.411780289207</v>
      </c>
      <c r="W79" s="61">
        <f>($C$14+$D$14+$E$14)*Table53[[#This Row],[Locality''s Allocation Percentage ]]</f>
        <v>33160.411803478208</v>
      </c>
      <c r="X79" s="61">
        <f>($C$15+$D$15+$E$15)*Table53[[#This Row],[Locality''s Allocation Percentage ]]</f>
        <v>28627.853734382901</v>
      </c>
      <c r="Y79" s="61">
        <f>($C$16+$D$16+$E$16)*Table53[[#This Row],[Locality''s Allocation Percentage ]]</f>
        <v>23902.725805793452</v>
      </c>
      <c r="Z79" s="61">
        <f>($C$17+$D$17+$E$17)*Table53[[#This Row],[Locality''s Allocation Percentage ]]</f>
        <v>23902.725805793452</v>
      </c>
      <c r="AA79" s="61">
        <f>($C$18+$D$18+$E$18)*Table53[[#This Row],[Locality''s Allocation Percentage ]]</f>
        <v>23902.725805793452</v>
      </c>
      <c r="AB79" s="61">
        <f>($C$19+$D$19+$E$19)*Table53[[#This Row],[Locality''s Allocation Percentage ]]</f>
        <v>23902.725805793452</v>
      </c>
      <c r="AC79" s="61">
        <f>($C$20+$D$20+$E$20)*Table53[[#This Row],[Locality''s Allocation Percentage ]]</f>
        <v>23902.725805793452</v>
      </c>
      <c r="AD79" s="61">
        <f>($C$21+$D$21+$E$21)*Table53[[#This Row],[Locality''s Allocation Percentage ]]</f>
        <v>23902.725805793452</v>
      </c>
      <c r="AE79" s="61">
        <f>($C$22+$D$22+$E$22)*Table53[[#This Row],[Locality''s Allocation Percentage ]]</f>
        <v>23902.725805793452</v>
      </c>
      <c r="AF79" s="61"/>
      <c r="AG79" s="61"/>
      <c r="AH79" s="61">
        <f>$F$6*Table53[[#This Row],[Locality''s Allocation Percentage ]]</f>
        <v>42103.27189965349</v>
      </c>
      <c r="AI79" s="61">
        <f>$F$7*Table53[[#This Row],[Locality''s Allocation Percentage ]]</f>
        <v>10559.682063586375</v>
      </c>
      <c r="AJ79" s="61">
        <f>$F$8*Table53[[#This Row],[Locality''s Allocation Percentage ]]</f>
        <v>8864.9682617713643</v>
      </c>
      <c r="AK79" s="61">
        <f>$F$9*Table53[[#This Row],[Locality''s Allocation Percentage ]]</f>
        <v>8864.9682616863392</v>
      </c>
      <c r="AL79" s="61">
        <f>$F$10*Table53[[#This Row],[Locality''s Allocation Percentage ]]</f>
        <v>10225.77650090615</v>
      </c>
      <c r="AM79" s="61">
        <f>$F$11*Table53[[#This Row],[Locality''s Allocation Percentage ]]</f>
        <v>7477.6363309521957</v>
      </c>
      <c r="AN79" s="61">
        <f>$F$12*Table53[[#This Row],[Locality''s Allocation Percentage ]]</f>
        <v>11787.07895942018</v>
      </c>
      <c r="AO79" s="61">
        <f>$F$13*Table53[[#This Row],[Locality''s Allocation Percentage ]]</f>
        <v>12158.81765277271</v>
      </c>
      <c r="AP79" s="61">
        <f>$F$14*Table53[[#This Row],[Locality''s Allocation Percentage ]]</f>
        <v>12158.817661275341</v>
      </c>
      <c r="AQ79" s="61">
        <f>$F$15*Table53[[#This Row],[Locality''s Allocation Percentage ]]</f>
        <v>10496.879702607064</v>
      </c>
      <c r="AR79" s="61">
        <f>$F$16*Table53[[#This Row],[Locality''s Allocation Percentage ]]</f>
        <v>8764.3327954575998</v>
      </c>
      <c r="AS79" s="61">
        <f>$F$17*Table53[[#This Row],[Locality''s Allocation Percentage ]]</f>
        <v>8764.3327954575998</v>
      </c>
      <c r="AT79" s="61">
        <f>$F$18*Table53[[#This Row],[Locality''s Allocation Percentage ]]</f>
        <v>8764.3327954575998</v>
      </c>
      <c r="AU79" s="61">
        <f>$F$19*Table53[[#This Row],[Locality''s Allocation Percentage ]]</f>
        <v>8764.3327954575998</v>
      </c>
      <c r="AV79" s="61">
        <f>$F$20*Table53[[#This Row],[Locality''s Allocation Percentage ]]</f>
        <v>8764.3327954575998</v>
      </c>
      <c r="AW79" s="61">
        <f>$F$21*Table53[[#This Row],[Locality''s Allocation Percentage ]]</f>
        <v>8764.3327954575998</v>
      </c>
      <c r="AX79" s="61">
        <f>$F$22*Table53[[#This Row],[Locality''s Allocation Percentage ]]</f>
        <v>8764.3327954575998</v>
      </c>
      <c r="AY79" s="61"/>
      <c r="AZ79" s="61">
        <f t="shared" si="26"/>
        <v>0</v>
      </c>
      <c r="BA79" s="61">
        <f t="shared" si="26"/>
        <v>10525.817974913372</v>
      </c>
      <c r="BB79" s="61">
        <f t="shared" si="8"/>
        <v>2639.9205158965938</v>
      </c>
      <c r="BC79" s="61">
        <f t="shared" si="9"/>
        <v>2216.2420654428411</v>
      </c>
      <c r="BD79" s="61">
        <f t="shared" si="10"/>
        <v>2216.2420654215848</v>
      </c>
      <c r="BE79" s="61">
        <f t="shared" si="11"/>
        <v>2556.4441252265374</v>
      </c>
      <c r="BF79" s="61">
        <f t="shared" si="12"/>
        <v>1869.4090827380489</v>
      </c>
      <c r="BG79" s="61">
        <f t="shared" si="13"/>
        <v>2946.7697398550449</v>
      </c>
      <c r="BH79" s="61">
        <f t="shared" si="14"/>
        <v>3039.7044131931775</v>
      </c>
      <c r="BI79" s="61">
        <f t="shared" si="15"/>
        <v>3039.7044153188353</v>
      </c>
      <c r="BJ79" s="61">
        <f t="shared" si="16"/>
        <v>2624.2199256517661</v>
      </c>
      <c r="BK79" s="61">
        <f t="shared" si="17"/>
        <v>2191.0831988643999</v>
      </c>
      <c r="BL79" s="61">
        <f t="shared" si="18"/>
        <v>2191.0831988643999</v>
      </c>
      <c r="BM79" s="61">
        <f t="shared" si="19"/>
        <v>2191.0831988643999</v>
      </c>
      <c r="BN79" s="61">
        <f t="shared" si="20"/>
        <v>2191.0831988643999</v>
      </c>
      <c r="BO79" s="61">
        <f t="shared" si="21"/>
        <v>2191.0831988643999</v>
      </c>
      <c r="BP79" s="61">
        <f t="shared" si="22"/>
        <v>2191.0831988643999</v>
      </c>
      <c r="BQ79" s="61">
        <f t="shared" si="7"/>
        <v>2191.0831988643999</v>
      </c>
      <c r="BR79" s="61"/>
      <c r="BS79" s="61">
        <f>($C$6+$D$6+$E$6)*Table53[[#This Row],[Locality''s Allocation Percentage ]]</f>
        <v>116354.79584200362</v>
      </c>
      <c r="BT79" s="61">
        <f>$F$6*Table53[[#This Row],[Locality''s Allocation Percentage ]]</f>
        <v>42103.27189965349</v>
      </c>
      <c r="BU79" s="61">
        <f t="shared" si="27"/>
        <v>10525.817974913372</v>
      </c>
      <c r="BV79" s="76">
        <f>($C$7+$D$7+$E$7)*Table53[[#This Row],[Locality''s Allocation Percentage ]]</f>
        <v>30190.473034551451</v>
      </c>
      <c r="BW79" s="76">
        <f>$F$7*Table53[[#This Row],[Locality''s Allocation Percentage ]]</f>
        <v>10559.682063586375</v>
      </c>
      <c r="BX79" s="76">
        <f t="shared" si="28"/>
        <v>2639.9205158965938</v>
      </c>
    </row>
    <row r="80" spans="6:76" s="19" customFormat="1" ht="18" customHeight="1" x14ac:dyDescent="0.3">
      <c r="J80" s="36" t="s">
        <v>69</v>
      </c>
      <c r="K80" s="37">
        <v>9.5000950009499995E-4</v>
      </c>
      <c r="M80" s="22" t="s">
        <v>69</v>
      </c>
      <c r="N80" s="61">
        <f>($C$5+$D$5+$E$5)*Table53[[#This Row],[Locality''s Allocation Percentage ]]</f>
        <v>3863.0323556502935</v>
      </c>
      <c r="O80" s="61">
        <f>($C$6+$D$6+$E$6)*Table53[[#This Row],[Locality''s Allocation Percentage ]]</f>
        <v>24455.100895996333</v>
      </c>
      <c r="P80" s="61">
        <f>($C$7+$D$7+$E$7)*Table53[[#This Row],[Locality''s Allocation Percentage ]]</f>
        <v>6345.3427838105927</v>
      </c>
      <c r="Q80" s="61">
        <f>($C$8+$D$8+$E$8)*Table53[[#This Row],[Locality''s Allocation Percentage ]]</f>
        <v>5081.4882433725643</v>
      </c>
      <c r="R80" s="61">
        <f>($C$9+$D$9+$E$9)*Table53[[#This Row],[Locality''s Allocation Percentage ]]</f>
        <v>5081.4882433238263</v>
      </c>
      <c r="S80" s="61">
        <f>($C$10+$D$10+$E$10)*Table53[[#This Row],[Locality''s Allocation Percentage ]]</f>
        <v>5861.5171012836936</v>
      </c>
      <c r="T80" s="61">
        <f>($C$11+$D$11+$E$11)*Table53[[#This Row],[Locality''s Allocation Percentage ]]</f>
        <v>4286.2557407911827</v>
      </c>
      <c r="U80" s="61">
        <f>($C$12+$D$12+$E$12)*Table53[[#This Row],[Locality''s Allocation Percentage ]]</f>
        <v>6756.4712458462409</v>
      </c>
      <c r="V80" s="61">
        <f>($C$13+$D$13+$E$13)*Table53[[#This Row],[Locality''s Allocation Percentage ]]</f>
        <v>6969.5555732908733</v>
      </c>
      <c r="W80" s="61">
        <f>($C$14+$D$14+$E$14)*Table53[[#This Row],[Locality''s Allocation Percentage ]]</f>
        <v>6969.5555781646681</v>
      </c>
      <c r="X80" s="61">
        <f>($C$15+$D$15+$E$15)*Table53[[#This Row],[Locality''s Allocation Percentage ]]</f>
        <v>6016.9161609875564</v>
      </c>
      <c r="Y80" s="61">
        <f>($C$16+$D$16+$E$16)*Table53[[#This Row],[Locality''s Allocation Percentage ]]</f>
        <v>5023.8029901557038</v>
      </c>
      <c r="Z80" s="61">
        <f>($C$17+$D$17+$E$17)*Table53[[#This Row],[Locality''s Allocation Percentage ]]</f>
        <v>5023.8029901557038</v>
      </c>
      <c r="AA80" s="61">
        <f>($C$18+$D$18+$E$18)*Table53[[#This Row],[Locality''s Allocation Percentage ]]</f>
        <v>5023.8029901557038</v>
      </c>
      <c r="AB80" s="61">
        <f>($C$19+$D$19+$E$19)*Table53[[#This Row],[Locality''s Allocation Percentage ]]</f>
        <v>5023.8029901557038</v>
      </c>
      <c r="AC80" s="61">
        <f>($C$20+$D$20+$E$20)*Table53[[#This Row],[Locality''s Allocation Percentage ]]</f>
        <v>5023.8029901557038</v>
      </c>
      <c r="AD80" s="61">
        <f>($C$21+$D$21+$E$21)*Table53[[#This Row],[Locality''s Allocation Percentage ]]</f>
        <v>5023.8029901557038</v>
      </c>
      <c r="AE80" s="61">
        <f>($C$22+$D$22+$E$22)*Table53[[#This Row],[Locality''s Allocation Percentage ]]</f>
        <v>5023.8029901557038</v>
      </c>
      <c r="AF80" s="61"/>
      <c r="AG80" s="61"/>
      <c r="AH80" s="61">
        <f>$F$6*Table53[[#This Row],[Locality''s Allocation Percentage ]]</f>
        <v>8849.1390054581443</v>
      </c>
      <c r="AI80" s="61">
        <f>$F$7*Table53[[#This Row],[Locality''s Allocation Percentage ]]</f>
        <v>2219.4022036298798</v>
      </c>
      <c r="AJ80" s="61">
        <f>$F$8*Table53[[#This Row],[Locality''s Allocation Percentage ]]</f>
        <v>1863.2123559032734</v>
      </c>
      <c r="AK80" s="61">
        <f>$F$9*Table53[[#This Row],[Locality''s Allocation Percentage ]]</f>
        <v>1863.212355885403</v>
      </c>
      <c r="AL80" s="61">
        <f>$F$10*Table53[[#This Row],[Locality''s Allocation Percentage ]]</f>
        <v>2149.2229371373542</v>
      </c>
      <c r="AM80" s="61">
        <f>$F$11*Table53[[#This Row],[Locality''s Allocation Percentage ]]</f>
        <v>1571.6271049567667</v>
      </c>
      <c r="AN80" s="61">
        <f>$F$12*Table53[[#This Row],[Locality''s Allocation Percentage ]]</f>
        <v>2477.3727901436214</v>
      </c>
      <c r="AO80" s="61">
        <f>$F$13*Table53[[#This Row],[Locality''s Allocation Percentage ]]</f>
        <v>2555.5037102066535</v>
      </c>
      <c r="AP80" s="61">
        <f>$F$14*Table53[[#This Row],[Locality''s Allocation Percentage ]]</f>
        <v>2555.503711993711</v>
      </c>
      <c r="AQ80" s="61">
        <f>$F$15*Table53[[#This Row],[Locality''s Allocation Percentage ]]</f>
        <v>2206.202592362104</v>
      </c>
      <c r="AR80" s="61">
        <f>$F$16*Table53[[#This Row],[Locality''s Allocation Percentage ]]</f>
        <v>1842.0610963904244</v>
      </c>
      <c r="AS80" s="61">
        <f>$F$17*Table53[[#This Row],[Locality''s Allocation Percentage ]]</f>
        <v>1842.0610963904244</v>
      </c>
      <c r="AT80" s="61">
        <f>$F$18*Table53[[#This Row],[Locality''s Allocation Percentage ]]</f>
        <v>1842.0610963904244</v>
      </c>
      <c r="AU80" s="61">
        <f>$F$19*Table53[[#This Row],[Locality''s Allocation Percentage ]]</f>
        <v>1842.0610963904244</v>
      </c>
      <c r="AV80" s="61">
        <f>$F$20*Table53[[#This Row],[Locality''s Allocation Percentage ]]</f>
        <v>1842.0610963904244</v>
      </c>
      <c r="AW80" s="61">
        <f>$F$21*Table53[[#This Row],[Locality''s Allocation Percentage ]]</f>
        <v>1842.0610963904244</v>
      </c>
      <c r="AX80" s="61">
        <f>$F$22*Table53[[#This Row],[Locality''s Allocation Percentage ]]</f>
        <v>1842.0610963904244</v>
      </c>
      <c r="AY80" s="61"/>
      <c r="AZ80" s="61">
        <f t="shared" si="26"/>
        <v>0</v>
      </c>
      <c r="BA80" s="61">
        <f t="shared" si="26"/>
        <v>2212.2847513645361</v>
      </c>
      <c r="BB80" s="61">
        <f t="shared" si="8"/>
        <v>554.85055090746994</v>
      </c>
      <c r="BC80" s="61">
        <f t="shared" si="9"/>
        <v>465.80308897581835</v>
      </c>
      <c r="BD80" s="61">
        <f t="shared" si="10"/>
        <v>465.80308897135075</v>
      </c>
      <c r="BE80" s="61">
        <f t="shared" si="11"/>
        <v>537.30573428433854</v>
      </c>
      <c r="BF80" s="61">
        <f t="shared" si="12"/>
        <v>392.90677623919169</v>
      </c>
      <c r="BG80" s="61">
        <f t="shared" si="13"/>
        <v>619.34319753590535</v>
      </c>
      <c r="BH80" s="61">
        <f t="shared" si="14"/>
        <v>638.87592755166338</v>
      </c>
      <c r="BI80" s="61">
        <f t="shared" si="15"/>
        <v>638.87592799842776</v>
      </c>
      <c r="BJ80" s="61">
        <f t="shared" si="16"/>
        <v>551.55064809052601</v>
      </c>
      <c r="BK80" s="61">
        <f t="shared" si="17"/>
        <v>460.5152740976061</v>
      </c>
      <c r="BL80" s="61">
        <f t="shared" si="18"/>
        <v>460.5152740976061</v>
      </c>
      <c r="BM80" s="61">
        <f t="shared" si="19"/>
        <v>460.5152740976061</v>
      </c>
      <c r="BN80" s="61">
        <f t="shared" si="20"/>
        <v>460.5152740976061</v>
      </c>
      <c r="BO80" s="61">
        <f t="shared" si="21"/>
        <v>460.5152740976061</v>
      </c>
      <c r="BP80" s="61">
        <f t="shared" si="22"/>
        <v>460.5152740976061</v>
      </c>
      <c r="BQ80" s="61">
        <f t="shared" si="7"/>
        <v>460.5152740976061</v>
      </c>
      <c r="BR80" s="61"/>
      <c r="BS80" s="61">
        <f>($C$6+$D$6+$E$6)*Table53[[#This Row],[Locality''s Allocation Percentage ]]</f>
        <v>24455.100895996333</v>
      </c>
      <c r="BT80" s="61">
        <f>$F$6*Table53[[#This Row],[Locality''s Allocation Percentage ]]</f>
        <v>8849.1390054581443</v>
      </c>
      <c r="BU80" s="61">
        <f t="shared" si="27"/>
        <v>2212.2847513645361</v>
      </c>
      <c r="BV80" s="76">
        <f>($C$7+$D$7+$E$7)*Table53[[#This Row],[Locality''s Allocation Percentage ]]</f>
        <v>6345.3427838105927</v>
      </c>
      <c r="BW80" s="76">
        <f>$F$7*Table53[[#This Row],[Locality''s Allocation Percentage ]]</f>
        <v>2219.4022036298798</v>
      </c>
      <c r="BX80" s="76">
        <f t="shared" si="28"/>
        <v>554.85055090746994</v>
      </c>
    </row>
    <row r="81" spans="7:76" s="19" customFormat="1" ht="18" customHeight="1" x14ac:dyDescent="0.3">
      <c r="J81" s="36" t="s">
        <v>96</v>
      </c>
      <c r="K81" s="37">
        <v>4.9400494004940001E-3</v>
      </c>
      <c r="M81" s="22" t="s">
        <v>96</v>
      </c>
      <c r="N81" s="61">
        <f>($C$5+$D$5+$E$5)*Table53[[#This Row],[Locality''s Allocation Percentage ]]</f>
        <v>20087.768249381526</v>
      </c>
      <c r="O81" s="61">
        <f>($C$6+$D$6+$E$6)*Table53[[#This Row],[Locality''s Allocation Percentage ]]</f>
        <v>127166.52465918094</v>
      </c>
      <c r="P81" s="61">
        <f>($C$7+$D$7+$E$7)*Table53[[#This Row],[Locality''s Allocation Percentage ]]</f>
        <v>32995.782475815082</v>
      </c>
      <c r="Q81" s="61">
        <f>($C$8+$D$8+$E$8)*Table53[[#This Row],[Locality''s Allocation Percentage ]]</f>
        <v>26423.738865537336</v>
      </c>
      <c r="R81" s="61">
        <f>($C$9+$D$9+$E$9)*Table53[[#This Row],[Locality''s Allocation Percentage ]]</f>
        <v>26423.738865283896</v>
      </c>
      <c r="S81" s="61">
        <f>($C$10+$D$10+$E$10)*Table53[[#This Row],[Locality''s Allocation Percentage ]]</f>
        <v>30479.888926675212</v>
      </c>
      <c r="T81" s="61">
        <f>($C$11+$D$11+$E$11)*Table53[[#This Row],[Locality''s Allocation Percentage ]]</f>
        <v>22288.529852114152</v>
      </c>
      <c r="U81" s="61">
        <f>($C$12+$D$12+$E$12)*Table53[[#This Row],[Locality''s Allocation Percentage ]]</f>
        <v>35133.650478400457</v>
      </c>
      <c r="V81" s="61">
        <f>($C$13+$D$13+$E$13)*Table53[[#This Row],[Locality''s Allocation Percentage ]]</f>
        <v>36241.688981112544</v>
      </c>
      <c r="W81" s="61">
        <f>($C$14+$D$14+$E$14)*Table53[[#This Row],[Locality''s Allocation Percentage ]]</f>
        <v>36241.689006456276</v>
      </c>
      <c r="X81" s="61">
        <f>($C$15+$D$15+$E$15)*Table53[[#This Row],[Locality''s Allocation Percentage ]]</f>
        <v>31287.964037135294</v>
      </c>
      <c r="Y81" s="61">
        <f>($C$16+$D$16+$E$16)*Table53[[#This Row],[Locality''s Allocation Percentage ]]</f>
        <v>26123.775548809659</v>
      </c>
      <c r="Z81" s="61">
        <f>($C$17+$D$17+$E$17)*Table53[[#This Row],[Locality''s Allocation Percentage ]]</f>
        <v>26123.775548809659</v>
      </c>
      <c r="AA81" s="61">
        <f>($C$18+$D$18+$E$18)*Table53[[#This Row],[Locality''s Allocation Percentage ]]</f>
        <v>26123.775548809659</v>
      </c>
      <c r="AB81" s="61">
        <f>($C$19+$D$19+$E$19)*Table53[[#This Row],[Locality''s Allocation Percentage ]]</f>
        <v>26123.775548809659</v>
      </c>
      <c r="AC81" s="61">
        <f>($C$20+$D$20+$E$20)*Table53[[#This Row],[Locality''s Allocation Percentage ]]</f>
        <v>26123.775548809659</v>
      </c>
      <c r="AD81" s="61">
        <f>($C$21+$D$21+$E$21)*Table53[[#This Row],[Locality''s Allocation Percentage ]]</f>
        <v>26123.775548809659</v>
      </c>
      <c r="AE81" s="61">
        <f>($C$22+$D$22+$E$22)*Table53[[#This Row],[Locality''s Allocation Percentage ]]</f>
        <v>26123.775548809659</v>
      </c>
      <c r="AF81" s="61"/>
      <c r="AG81" s="61"/>
      <c r="AH81" s="61">
        <f>$F$6*Table53[[#This Row],[Locality''s Allocation Percentage ]]</f>
        <v>46015.52282838236</v>
      </c>
      <c r="AI81" s="61">
        <f>$F$7*Table53[[#This Row],[Locality''s Allocation Percentage ]]</f>
        <v>11540.891458875374</v>
      </c>
      <c r="AJ81" s="61">
        <f>$F$8*Table53[[#This Row],[Locality''s Allocation Percentage ]]</f>
        <v>9688.7042506970229</v>
      </c>
      <c r="AK81" s="61">
        <f>$F$9*Table53[[#This Row],[Locality''s Allocation Percentage ]]</f>
        <v>9688.7042506040962</v>
      </c>
      <c r="AL81" s="61">
        <f>$F$10*Table53[[#This Row],[Locality''s Allocation Percentage ]]</f>
        <v>11175.959273114244</v>
      </c>
      <c r="AM81" s="61">
        <f>$F$11*Table53[[#This Row],[Locality''s Allocation Percentage ]]</f>
        <v>8172.4609457751885</v>
      </c>
      <c r="AN81" s="61">
        <f>$F$12*Table53[[#This Row],[Locality''s Allocation Percentage ]]</f>
        <v>12882.338508746834</v>
      </c>
      <c r="AO81" s="61">
        <f>$F$13*Table53[[#This Row],[Locality''s Allocation Percentage ]]</f>
        <v>13288.619293074598</v>
      </c>
      <c r="AP81" s="61">
        <f>$F$14*Table53[[#This Row],[Locality''s Allocation Percentage ]]</f>
        <v>13288.619302367299</v>
      </c>
      <c r="AQ81" s="61">
        <f>$F$15*Table53[[#This Row],[Locality''s Allocation Percentage ]]</f>
        <v>11472.253480282941</v>
      </c>
      <c r="AR81" s="61">
        <f>$F$16*Table53[[#This Row],[Locality''s Allocation Percentage ]]</f>
        <v>9578.7177012302072</v>
      </c>
      <c r="AS81" s="61">
        <f>$F$17*Table53[[#This Row],[Locality''s Allocation Percentage ]]</f>
        <v>9578.7177012302072</v>
      </c>
      <c r="AT81" s="61">
        <f>$F$18*Table53[[#This Row],[Locality''s Allocation Percentage ]]</f>
        <v>9578.7177012302072</v>
      </c>
      <c r="AU81" s="61">
        <f>$F$19*Table53[[#This Row],[Locality''s Allocation Percentage ]]</f>
        <v>9578.7177012302072</v>
      </c>
      <c r="AV81" s="61">
        <f>$F$20*Table53[[#This Row],[Locality''s Allocation Percentage ]]</f>
        <v>9578.7177012302072</v>
      </c>
      <c r="AW81" s="61">
        <f>$F$21*Table53[[#This Row],[Locality''s Allocation Percentage ]]</f>
        <v>9578.7177012302072</v>
      </c>
      <c r="AX81" s="61">
        <f>$F$22*Table53[[#This Row],[Locality''s Allocation Percentage ]]</f>
        <v>9578.7177012302072</v>
      </c>
      <c r="AY81" s="61"/>
      <c r="AZ81" s="61">
        <f t="shared" si="26"/>
        <v>0</v>
      </c>
      <c r="BA81" s="61">
        <f t="shared" si="26"/>
        <v>11503.88070709559</v>
      </c>
      <c r="BB81" s="61">
        <f t="shared" si="8"/>
        <v>2885.2228647188435</v>
      </c>
      <c r="BC81" s="61">
        <f t="shared" si="9"/>
        <v>2422.1760626742557</v>
      </c>
      <c r="BD81" s="61">
        <f t="shared" si="10"/>
        <v>2422.176062651024</v>
      </c>
      <c r="BE81" s="61">
        <f t="shared" si="11"/>
        <v>2793.989818278561</v>
      </c>
      <c r="BF81" s="61">
        <f t="shared" si="12"/>
        <v>2043.1152364437971</v>
      </c>
      <c r="BG81" s="61">
        <f t="shared" si="13"/>
        <v>3220.5846271867085</v>
      </c>
      <c r="BH81" s="61">
        <f t="shared" si="14"/>
        <v>3322.1548232686496</v>
      </c>
      <c r="BI81" s="61">
        <f t="shared" si="15"/>
        <v>3322.1548255918246</v>
      </c>
      <c r="BJ81" s="61">
        <f t="shared" si="16"/>
        <v>2868.0633700707353</v>
      </c>
      <c r="BK81" s="61">
        <f t="shared" si="17"/>
        <v>2394.6794253075518</v>
      </c>
      <c r="BL81" s="61">
        <f t="shared" si="18"/>
        <v>2394.6794253075518</v>
      </c>
      <c r="BM81" s="61">
        <f t="shared" si="19"/>
        <v>2394.6794253075518</v>
      </c>
      <c r="BN81" s="61">
        <f t="shared" si="20"/>
        <v>2394.6794253075518</v>
      </c>
      <c r="BO81" s="61">
        <f t="shared" si="21"/>
        <v>2394.6794253075518</v>
      </c>
      <c r="BP81" s="61">
        <f t="shared" si="22"/>
        <v>2394.6794253075518</v>
      </c>
      <c r="BQ81" s="61">
        <f t="shared" si="7"/>
        <v>2394.6794253075518</v>
      </c>
      <c r="BR81" s="61"/>
      <c r="BS81" s="61">
        <f>($C$6+$D$6+$E$6)*Table53[[#This Row],[Locality''s Allocation Percentage ]]</f>
        <v>127166.52465918094</v>
      </c>
      <c r="BT81" s="61">
        <f>$F$6*Table53[[#This Row],[Locality''s Allocation Percentage ]]</f>
        <v>46015.52282838236</v>
      </c>
      <c r="BU81" s="61">
        <f t="shared" si="27"/>
        <v>11503.88070709559</v>
      </c>
      <c r="BV81" s="76">
        <f>($C$7+$D$7+$E$7)*Table53[[#This Row],[Locality''s Allocation Percentage ]]</f>
        <v>32995.782475815082</v>
      </c>
      <c r="BW81" s="76">
        <f>$F$7*Table53[[#This Row],[Locality''s Allocation Percentage ]]</f>
        <v>11540.891458875374</v>
      </c>
      <c r="BX81" s="76">
        <f t="shared" si="28"/>
        <v>2885.2228647188435</v>
      </c>
    </row>
    <row r="82" spans="7:76" s="19" customFormat="1" ht="18" customHeight="1" x14ac:dyDescent="0.3">
      <c r="J82" s="36" t="s">
        <v>246</v>
      </c>
      <c r="K82" s="37">
        <v>8.8000880008800002E-4</v>
      </c>
      <c r="M82" s="22" t="s">
        <v>143</v>
      </c>
      <c r="N82" s="61">
        <f>($C$5+$D$5+$E$5)*Table53[[#This Row],[Locality''s Allocation Percentage ]]</f>
        <v>3578.3878662865877</v>
      </c>
      <c r="O82" s="61">
        <f>($C$6+$D$6+$E$6)*Table53[[#This Row],[Locality''s Allocation Percentage ]]</f>
        <v>22653.146093133448</v>
      </c>
      <c r="P82" s="61">
        <f>($C$7+$D$7+$E$7)*Table53[[#This Row],[Locality''s Allocation Percentage ]]</f>
        <v>5877.7912102666542</v>
      </c>
      <c r="Q82" s="61">
        <f>($C$8+$D$8+$E$8)*Table53[[#This Row],[Locality''s Allocation Percentage ]]</f>
        <v>4707.0627938609023</v>
      </c>
      <c r="R82" s="61">
        <f>($C$9+$D$9+$E$9)*Table53[[#This Row],[Locality''s Allocation Percentage ]]</f>
        <v>4707.062793815755</v>
      </c>
      <c r="S82" s="61">
        <f>($C$10+$D$10+$E$10)*Table53[[#This Row],[Locality''s Allocation Percentage ]]</f>
        <v>5429.6158411891065</v>
      </c>
      <c r="T82" s="61">
        <f>($C$11+$D$11+$E$11)*Table53[[#This Row],[Locality''s Allocation Percentage ]]</f>
        <v>3970.4263704170962</v>
      </c>
      <c r="U82" s="61">
        <f>($C$12+$D$12+$E$12)*Table53[[#This Row],[Locality''s Allocation Percentage ]]</f>
        <v>6258.6259961523083</v>
      </c>
      <c r="V82" s="61">
        <f>($C$13+$D$13+$E$13)*Table53[[#This Row],[Locality''s Allocation Percentage ]]</f>
        <v>6456.0093731536517</v>
      </c>
      <c r="W82" s="61">
        <f>($C$14+$D$14+$E$14)*Table53[[#This Row],[Locality''s Allocation Percentage ]]</f>
        <v>6456.0093776683243</v>
      </c>
      <c r="X82" s="61">
        <f>($C$15+$D$15+$E$15)*Table53[[#This Row],[Locality''s Allocation Percentage ]]</f>
        <v>5573.5644438621584</v>
      </c>
      <c r="Y82" s="61">
        <f>($C$16+$D$16+$E$16)*Table53[[#This Row],[Locality''s Allocation Percentage ]]</f>
        <v>4653.6280329863366</v>
      </c>
      <c r="Z82" s="61">
        <f>($C$17+$D$17+$E$17)*Table53[[#This Row],[Locality''s Allocation Percentage ]]</f>
        <v>4653.6280329863366</v>
      </c>
      <c r="AA82" s="61">
        <f>($C$18+$D$18+$E$18)*Table53[[#This Row],[Locality''s Allocation Percentage ]]</f>
        <v>4653.6280329863366</v>
      </c>
      <c r="AB82" s="61">
        <f>($C$19+$D$19+$E$19)*Table53[[#This Row],[Locality''s Allocation Percentage ]]</f>
        <v>4653.6280329863366</v>
      </c>
      <c r="AC82" s="61">
        <f>($C$20+$D$20+$E$20)*Table53[[#This Row],[Locality''s Allocation Percentage ]]</f>
        <v>4653.6280329863366</v>
      </c>
      <c r="AD82" s="61">
        <f>($C$21+$D$21+$E$21)*Table53[[#This Row],[Locality''s Allocation Percentage ]]</f>
        <v>4653.6280329863366</v>
      </c>
      <c r="AE82" s="61">
        <f>($C$22+$D$22+$E$22)*Table53[[#This Row],[Locality''s Allocation Percentage ]]</f>
        <v>4653.6280329863366</v>
      </c>
      <c r="AF82" s="61"/>
      <c r="AG82" s="61"/>
      <c r="AH82" s="61">
        <f>$F$6*Table53[[#This Row],[Locality''s Allocation Percentage ]]</f>
        <v>8197.0971840033344</v>
      </c>
      <c r="AI82" s="61">
        <f>$F$7*Table53[[#This Row],[Locality''s Allocation Percentage ]]</f>
        <v>2055.8673044150464</v>
      </c>
      <c r="AJ82" s="61">
        <f>$F$8*Table53[[#This Row],[Locality''s Allocation Percentage ]]</f>
        <v>1725.923024415664</v>
      </c>
      <c r="AK82" s="61">
        <f>$F$9*Table53[[#This Row],[Locality''s Allocation Percentage ]]</f>
        <v>1725.9230243991103</v>
      </c>
      <c r="AL82" s="61">
        <f>$F$10*Table53[[#This Row],[Locality''s Allocation Percentage ]]</f>
        <v>1990.8591417693387</v>
      </c>
      <c r="AM82" s="61">
        <f>$F$11*Table53[[#This Row],[Locality''s Allocation Percentage ]]</f>
        <v>1455.8230024862683</v>
      </c>
      <c r="AN82" s="61">
        <f>$F$12*Table53[[#This Row],[Locality''s Allocation Percentage ]]</f>
        <v>2294.8295319225126</v>
      </c>
      <c r="AO82" s="61">
        <f>$F$13*Table53[[#This Row],[Locality''s Allocation Percentage ]]</f>
        <v>2367.2034368230056</v>
      </c>
      <c r="AP82" s="61">
        <f>$F$14*Table53[[#This Row],[Locality''s Allocation Percentage ]]</f>
        <v>2367.2034384783851</v>
      </c>
      <c r="AQ82" s="61">
        <f>$F$15*Table53[[#This Row],[Locality''s Allocation Percentage ]]</f>
        <v>2043.6402960827913</v>
      </c>
      <c r="AR82" s="61">
        <f>$F$16*Table53[[#This Row],[Locality''s Allocation Percentage ]]</f>
        <v>1706.3302787616565</v>
      </c>
      <c r="AS82" s="61">
        <f>$F$17*Table53[[#This Row],[Locality''s Allocation Percentage ]]</f>
        <v>1706.3302787616565</v>
      </c>
      <c r="AT82" s="61">
        <f>$F$18*Table53[[#This Row],[Locality''s Allocation Percentage ]]</f>
        <v>1706.3302787616565</v>
      </c>
      <c r="AU82" s="61">
        <f>$F$19*Table53[[#This Row],[Locality''s Allocation Percentage ]]</f>
        <v>1706.3302787616565</v>
      </c>
      <c r="AV82" s="61">
        <f>$F$20*Table53[[#This Row],[Locality''s Allocation Percentage ]]</f>
        <v>1706.3302787616565</v>
      </c>
      <c r="AW82" s="61">
        <f>$F$21*Table53[[#This Row],[Locality''s Allocation Percentage ]]</f>
        <v>1706.3302787616565</v>
      </c>
      <c r="AX82" s="61">
        <f>$F$22*Table53[[#This Row],[Locality''s Allocation Percentage ]]</f>
        <v>1706.3302787616565</v>
      </c>
      <c r="AY82" s="61"/>
      <c r="AZ82" s="61">
        <f t="shared" si="26"/>
        <v>0</v>
      </c>
      <c r="BA82" s="61">
        <f t="shared" si="26"/>
        <v>2049.2742960008336</v>
      </c>
      <c r="BB82" s="61">
        <f t="shared" si="8"/>
        <v>513.9668261037616</v>
      </c>
      <c r="BC82" s="61">
        <f t="shared" si="9"/>
        <v>431.48075610391601</v>
      </c>
      <c r="BD82" s="61">
        <f t="shared" si="10"/>
        <v>431.48075609977758</v>
      </c>
      <c r="BE82" s="61">
        <f t="shared" si="11"/>
        <v>497.71478544233469</v>
      </c>
      <c r="BF82" s="61">
        <f t="shared" si="12"/>
        <v>363.95575062156706</v>
      </c>
      <c r="BG82" s="61">
        <f t="shared" si="13"/>
        <v>573.70738298062815</v>
      </c>
      <c r="BH82" s="61">
        <f t="shared" si="14"/>
        <v>591.80085920575141</v>
      </c>
      <c r="BI82" s="61">
        <f t="shared" si="15"/>
        <v>591.80085961959628</v>
      </c>
      <c r="BJ82" s="61">
        <f t="shared" si="16"/>
        <v>510.91007402069783</v>
      </c>
      <c r="BK82" s="61">
        <f t="shared" si="17"/>
        <v>426.58256969041412</v>
      </c>
      <c r="BL82" s="61">
        <f t="shared" si="18"/>
        <v>426.58256969041412</v>
      </c>
      <c r="BM82" s="61">
        <f t="shared" si="19"/>
        <v>426.58256969041412</v>
      </c>
      <c r="BN82" s="61">
        <f t="shared" si="20"/>
        <v>426.58256969041412</v>
      </c>
      <c r="BO82" s="61">
        <f t="shared" si="21"/>
        <v>426.58256969041412</v>
      </c>
      <c r="BP82" s="61">
        <f t="shared" si="22"/>
        <v>426.58256969041412</v>
      </c>
      <c r="BQ82" s="61">
        <f t="shared" si="7"/>
        <v>426.58256969041412</v>
      </c>
      <c r="BR82" s="61"/>
      <c r="BS82" s="61">
        <f>($C$6+$D$6+$E$6)*Table53[[#This Row],[Locality''s Allocation Percentage ]]</f>
        <v>22653.146093133448</v>
      </c>
      <c r="BT82" s="61">
        <f>$F$6*Table53[[#This Row],[Locality''s Allocation Percentage ]]</f>
        <v>8197.0971840033344</v>
      </c>
      <c r="BU82" s="61">
        <f t="shared" si="27"/>
        <v>2049.2742960008336</v>
      </c>
      <c r="BV82" s="76">
        <f>($C$7+$D$7+$E$7)*Table53[[#This Row],[Locality''s Allocation Percentage ]]</f>
        <v>5877.7912102666542</v>
      </c>
      <c r="BW82" s="76">
        <f>$F$7*Table53[[#This Row],[Locality''s Allocation Percentage ]]</f>
        <v>2055.8673044150464</v>
      </c>
      <c r="BX82" s="76">
        <f t="shared" si="28"/>
        <v>513.9668261037616</v>
      </c>
    </row>
    <row r="83" spans="7:76" s="19" customFormat="1" ht="18" customHeight="1" x14ac:dyDescent="0.3">
      <c r="J83" s="36" t="s">
        <v>247</v>
      </c>
      <c r="K83" s="37">
        <v>3.4400344003439999E-3</v>
      </c>
      <c r="M83" s="22" t="s">
        <v>104</v>
      </c>
      <c r="N83" s="61">
        <f>($C$5+$D$5+$E$5)*Table53[[#This Row],[Locality''s Allocation Percentage ]]</f>
        <v>13988.243477302116</v>
      </c>
      <c r="O83" s="61">
        <f>($C$6+$D$6+$E$6)*Table53[[#This Row],[Locality''s Allocation Percentage ]]</f>
        <v>88553.207454976204</v>
      </c>
      <c r="P83" s="61">
        <f>($C$7+$D$7+$E$7)*Table53[[#This Row],[Locality''s Allocation Percentage ]]</f>
        <v>22976.820185587829</v>
      </c>
      <c r="Q83" s="61">
        <f>($C$8+$D$8+$E$8)*Table53[[#This Row],[Locality''s Allocation Percentage ]]</f>
        <v>18400.336376001706</v>
      </c>
      <c r="R83" s="61">
        <f>($C$9+$D$9+$E$9)*Table53[[#This Row],[Locality''s Allocation Percentage ]]</f>
        <v>18400.336375825224</v>
      </c>
      <c r="S83" s="61">
        <f>($C$10+$D$10+$E$10)*Table53[[#This Row],[Locality''s Allocation Percentage ]]</f>
        <v>21224.861924648325</v>
      </c>
      <c r="T83" s="61">
        <f>($C$11+$D$11+$E$11)*Table53[[#This Row],[Locality''s Allocation Percentage ]]</f>
        <v>15520.757629812284</v>
      </c>
      <c r="U83" s="61">
        <f>($C$12+$D$12+$E$12)*Table53[[#This Row],[Locality''s Allocation Percentage ]]</f>
        <v>24465.537984959021</v>
      </c>
      <c r="V83" s="61">
        <f>($C$13+$D$13+$E$13)*Table53[[#This Row],[Locality''s Allocation Percentage ]]</f>
        <v>25237.127549600638</v>
      </c>
      <c r="W83" s="61">
        <f>($C$14+$D$14+$E$14)*Table53[[#This Row],[Locality''s Allocation Percentage ]]</f>
        <v>25237.127567248903</v>
      </c>
      <c r="X83" s="61">
        <f>($C$15+$D$15+$E$15)*Table53[[#This Row],[Locality''s Allocation Percentage ]]</f>
        <v>21787.57009873389</v>
      </c>
      <c r="Y83" s="61">
        <f>($C$16+$D$16+$E$16)*Table53[[#This Row],[Locality''s Allocation Percentage ]]</f>
        <v>18191.455038037497</v>
      </c>
      <c r="Z83" s="61">
        <f>($C$17+$D$17+$E$17)*Table53[[#This Row],[Locality''s Allocation Percentage ]]</f>
        <v>18191.455038037497</v>
      </c>
      <c r="AA83" s="61">
        <f>($C$18+$D$18+$E$18)*Table53[[#This Row],[Locality''s Allocation Percentage ]]</f>
        <v>18191.455038037497</v>
      </c>
      <c r="AB83" s="61">
        <f>($C$19+$D$19+$E$19)*Table53[[#This Row],[Locality''s Allocation Percentage ]]</f>
        <v>18191.455038037497</v>
      </c>
      <c r="AC83" s="61">
        <f>($C$20+$D$20+$E$20)*Table53[[#This Row],[Locality''s Allocation Percentage ]]</f>
        <v>18191.455038037497</v>
      </c>
      <c r="AD83" s="61">
        <f>($C$21+$D$21+$E$21)*Table53[[#This Row],[Locality''s Allocation Percentage ]]</f>
        <v>18191.455038037497</v>
      </c>
      <c r="AE83" s="61">
        <f>($C$22+$D$22+$E$22)*Table53[[#This Row],[Locality''s Allocation Percentage ]]</f>
        <v>18191.455038037497</v>
      </c>
      <c r="AF83" s="61"/>
      <c r="AG83" s="61"/>
      <c r="AH83" s="61">
        <f>$F$6*Table53[[#This Row],[Locality''s Allocation Percentage ]]</f>
        <v>32043.198082922128</v>
      </c>
      <c r="AI83" s="61">
        <f>$F$7*Table53[[#This Row],[Locality''s Allocation Percentage ]]</f>
        <v>8036.572189986091</v>
      </c>
      <c r="AJ83" s="61">
        <f>$F$8*Table53[[#This Row],[Locality''s Allocation Percentage ]]</f>
        <v>6746.7900045339593</v>
      </c>
      <c r="AK83" s="61">
        <f>$F$9*Table53[[#This Row],[Locality''s Allocation Percentage ]]</f>
        <v>6746.7900044692487</v>
      </c>
      <c r="AL83" s="61">
        <f>$F$10*Table53[[#This Row],[Locality''s Allocation Percentage ]]</f>
        <v>7782.4493723710511</v>
      </c>
      <c r="AM83" s="61">
        <f>$F$11*Table53[[#This Row],[Locality''s Allocation Percentage ]]</f>
        <v>5690.944464264503</v>
      </c>
      <c r="AN83" s="61">
        <f>$F$12*Table53[[#This Row],[Locality''s Allocation Percentage ]]</f>
        <v>8970.6972611516412</v>
      </c>
      <c r="AO83" s="61">
        <f>$F$13*Table53[[#This Row],[Locality''s Allocation Percentage ]]</f>
        <v>9253.613434853567</v>
      </c>
      <c r="AP83" s="61">
        <f>$F$14*Table53[[#This Row],[Locality''s Allocation Percentage ]]</f>
        <v>9253.6134413245964</v>
      </c>
      <c r="AQ83" s="61">
        <f>$F$15*Table53[[#This Row],[Locality''s Allocation Percentage ]]</f>
        <v>7988.775702869093</v>
      </c>
      <c r="AR83" s="61">
        <f>$F$16*Table53[[#This Row],[Locality''s Allocation Percentage ]]</f>
        <v>6670.2001806137478</v>
      </c>
      <c r="AS83" s="61">
        <f>$F$17*Table53[[#This Row],[Locality''s Allocation Percentage ]]</f>
        <v>6670.2001806137478</v>
      </c>
      <c r="AT83" s="61">
        <f>$F$18*Table53[[#This Row],[Locality''s Allocation Percentage ]]</f>
        <v>6670.2001806137478</v>
      </c>
      <c r="AU83" s="61">
        <f>$F$19*Table53[[#This Row],[Locality''s Allocation Percentage ]]</f>
        <v>6670.2001806137478</v>
      </c>
      <c r="AV83" s="61">
        <f>$F$20*Table53[[#This Row],[Locality''s Allocation Percentage ]]</f>
        <v>6670.2001806137478</v>
      </c>
      <c r="AW83" s="61">
        <f>$F$21*Table53[[#This Row],[Locality''s Allocation Percentage ]]</f>
        <v>6670.2001806137478</v>
      </c>
      <c r="AX83" s="61">
        <f>$F$22*Table53[[#This Row],[Locality''s Allocation Percentage ]]</f>
        <v>6670.2001806137478</v>
      </c>
      <c r="AY83" s="61"/>
      <c r="AZ83" s="61">
        <f t="shared" si="26"/>
        <v>0</v>
      </c>
      <c r="BA83" s="61">
        <f t="shared" si="26"/>
        <v>8010.7995207305321</v>
      </c>
      <c r="BB83" s="61">
        <f t="shared" si="8"/>
        <v>2009.1430474965227</v>
      </c>
      <c r="BC83" s="61">
        <f t="shared" si="9"/>
        <v>1686.6975011334898</v>
      </c>
      <c r="BD83" s="61">
        <f t="shared" si="10"/>
        <v>1686.6975011173122</v>
      </c>
      <c r="BE83" s="61">
        <f t="shared" si="11"/>
        <v>1945.6123430927628</v>
      </c>
      <c r="BF83" s="61">
        <f t="shared" si="12"/>
        <v>1422.7361160661258</v>
      </c>
      <c r="BG83" s="61">
        <f t="shared" si="13"/>
        <v>2242.6743152879103</v>
      </c>
      <c r="BH83" s="61">
        <f t="shared" si="14"/>
        <v>2313.4033587133918</v>
      </c>
      <c r="BI83" s="61">
        <f t="shared" si="15"/>
        <v>2313.4033603311491</v>
      </c>
      <c r="BJ83" s="61">
        <f t="shared" si="16"/>
        <v>1997.1939257172733</v>
      </c>
      <c r="BK83" s="61">
        <f t="shared" si="17"/>
        <v>1667.5500451534369</v>
      </c>
      <c r="BL83" s="61">
        <f t="shared" si="18"/>
        <v>1667.5500451534369</v>
      </c>
      <c r="BM83" s="61">
        <f t="shared" si="19"/>
        <v>1667.5500451534369</v>
      </c>
      <c r="BN83" s="61">
        <f t="shared" si="20"/>
        <v>1667.5500451534369</v>
      </c>
      <c r="BO83" s="61">
        <f t="shared" si="21"/>
        <v>1667.5500451534369</v>
      </c>
      <c r="BP83" s="61">
        <f t="shared" si="22"/>
        <v>1667.5500451534369</v>
      </c>
      <c r="BQ83" s="61">
        <f t="shared" ref="BQ83:BQ136" si="29">AX83*0.25</f>
        <v>1667.5500451534369</v>
      </c>
      <c r="BR83" s="61"/>
      <c r="BS83" s="61">
        <f>($C$6+$D$6+$E$6)*Table53[[#This Row],[Locality''s Allocation Percentage ]]</f>
        <v>88553.207454976204</v>
      </c>
      <c r="BT83" s="61">
        <f>$F$6*Table53[[#This Row],[Locality''s Allocation Percentage ]]</f>
        <v>32043.198082922128</v>
      </c>
      <c r="BU83" s="61">
        <f t="shared" si="27"/>
        <v>8010.7995207305321</v>
      </c>
      <c r="BV83" s="76">
        <f>($C$7+$D$7+$E$7)*Table53[[#This Row],[Locality''s Allocation Percentage ]]</f>
        <v>22976.820185587829</v>
      </c>
      <c r="BW83" s="76">
        <f>$F$7*Table53[[#This Row],[Locality''s Allocation Percentage ]]</f>
        <v>8036.572189986091</v>
      </c>
      <c r="BX83" s="76">
        <f t="shared" si="28"/>
        <v>2009.1430474965227</v>
      </c>
    </row>
    <row r="84" spans="7:76" s="19" customFormat="1" ht="18" customHeight="1" x14ac:dyDescent="0.3">
      <c r="J84" s="36" t="s">
        <v>248</v>
      </c>
      <c r="K84" s="37">
        <v>1.080010800108E-3</v>
      </c>
      <c r="M84" s="22" t="s">
        <v>144</v>
      </c>
      <c r="N84" s="61">
        <f>($C$5+$D$5+$E$5)*Table53[[#This Row],[Locality''s Allocation Percentage ]]</f>
        <v>4391.6578358971756</v>
      </c>
      <c r="O84" s="61">
        <f>($C$6+$D$6+$E$6)*Table53[[#This Row],[Locality''s Allocation Percentage ]]</f>
        <v>27801.588387027412</v>
      </c>
      <c r="P84" s="61">
        <f>($C$7+$D$7+$E$7)*Table53[[#This Row],[Locality''s Allocation Percentage ]]</f>
        <v>7213.6528489636212</v>
      </c>
      <c r="Q84" s="61">
        <f>($C$8+$D$8+$E$8)*Table53[[#This Row],[Locality''s Allocation Percentage ]]</f>
        <v>5776.8497924656522</v>
      </c>
      <c r="R84" s="61">
        <f>($C$9+$D$9+$E$9)*Table53[[#This Row],[Locality''s Allocation Percentage ]]</f>
        <v>5776.8497924102448</v>
      </c>
      <c r="S84" s="61">
        <f>($C$10+$D$10+$E$10)*Table53[[#This Row],[Locality''s Allocation Percentage ]]</f>
        <v>6663.6194414593574</v>
      </c>
      <c r="T84" s="61">
        <f>($C$11+$D$11+$E$11)*Table53[[#This Row],[Locality''s Allocation Percentage ]]</f>
        <v>4872.7960000573448</v>
      </c>
      <c r="U84" s="61">
        <f>($C$12+$D$12+$E$12)*Table53[[#This Row],[Locality''s Allocation Percentage ]]</f>
        <v>7681.0409952778327</v>
      </c>
      <c r="V84" s="61">
        <f>($C$13+$D$13+$E$13)*Table53[[#This Row],[Locality''s Allocation Percentage ]]</f>
        <v>7923.2842306885723</v>
      </c>
      <c r="W84" s="61">
        <f>($C$14+$D$14+$E$14)*Table53[[#This Row],[Locality''s Allocation Percentage ]]</f>
        <v>7923.2842362293068</v>
      </c>
      <c r="X84" s="61">
        <f>($C$15+$D$15+$E$15)*Table53[[#This Row],[Locality''s Allocation Percentage ]]</f>
        <v>6840.2836356490116</v>
      </c>
      <c r="Y84" s="61">
        <f>($C$16+$D$16+$E$16)*Table53[[#This Row],[Locality''s Allocation Percentage ]]</f>
        <v>5711.2707677559583</v>
      </c>
      <c r="Z84" s="61">
        <f>($C$17+$D$17+$E$17)*Table53[[#This Row],[Locality''s Allocation Percentage ]]</f>
        <v>5711.2707677559583</v>
      </c>
      <c r="AA84" s="61">
        <f>($C$18+$D$18+$E$18)*Table53[[#This Row],[Locality''s Allocation Percentage ]]</f>
        <v>5711.2707677559583</v>
      </c>
      <c r="AB84" s="61">
        <f>($C$19+$D$19+$E$19)*Table53[[#This Row],[Locality''s Allocation Percentage ]]</f>
        <v>5711.2707677559583</v>
      </c>
      <c r="AC84" s="61">
        <f>($C$20+$D$20+$E$20)*Table53[[#This Row],[Locality''s Allocation Percentage ]]</f>
        <v>5711.2707677559583</v>
      </c>
      <c r="AD84" s="61">
        <f>($C$21+$D$21+$E$21)*Table53[[#This Row],[Locality''s Allocation Percentage ]]</f>
        <v>5711.2707677559583</v>
      </c>
      <c r="AE84" s="61">
        <f>($C$22+$D$22+$E$22)*Table53[[#This Row],[Locality''s Allocation Percentage ]]</f>
        <v>5711.2707677559583</v>
      </c>
      <c r="AF84" s="61"/>
      <c r="AG84" s="61"/>
      <c r="AH84" s="61">
        <f>$F$6*Table53[[#This Row],[Locality''s Allocation Percentage ]]</f>
        <v>10060.073816731365</v>
      </c>
      <c r="AI84" s="61">
        <f>$F$7*Table53[[#This Row],[Locality''s Allocation Percentage ]]</f>
        <v>2523.1098736002841</v>
      </c>
      <c r="AJ84" s="61">
        <f>$F$8*Table53[[#This Row],[Locality''s Allocation Percentage ]]</f>
        <v>2118.1782572374059</v>
      </c>
      <c r="AK84" s="61">
        <f>$F$9*Table53[[#This Row],[Locality''s Allocation Percentage ]]</f>
        <v>2118.1782572170896</v>
      </c>
      <c r="AL84" s="61">
        <f>$F$10*Table53[[#This Row],[Locality''s Allocation Percentage ]]</f>
        <v>2443.3271285350975</v>
      </c>
      <c r="AM84" s="61">
        <f>$F$11*Table53[[#This Row],[Locality''s Allocation Percentage ]]</f>
        <v>1786.6918666876929</v>
      </c>
      <c r="AN84" s="61">
        <f>$F$12*Table53[[#This Row],[Locality''s Allocation Percentage ]]</f>
        <v>2816.3816982685385</v>
      </c>
      <c r="AO84" s="61">
        <f>$F$13*Table53[[#This Row],[Locality''s Allocation Percentage ]]</f>
        <v>2905.204217919143</v>
      </c>
      <c r="AP84" s="61">
        <f>$F$14*Table53[[#This Row],[Locality''s Allocation Percentage ]]</f>
        <v>2905.2042199507455</v>
      </c>
      <c r="AQ84" s="61">
        <f>$F$15*Table53[[#This Row],[Locality''s Allocation Percentage ]]</f>
        <v>2508.1039997379712</v>
      </c>
      <c r="AR84" s="61">
        <f>$F$16*Table53[[#This Row],[Locality''s Allocation Percentage ]]</f>
        <v>2094.1326148438511</v>
      </c>
      <c r="AS84" s="61">
        <f>$F$17*Table53[[#This Row],[Locality''s Allocation Percentage ]]</f>
        <v>2094.1326148438511</v>
      </c>
      <c r="AT84" s="61">
        <f>$F$18*Table53[[#This Row],[Locality''s Allocation Percentage ]]</f>
        <v>2094.1326148438511</v>
      </c>
      <c r="AU84" s="61">
        <f>$F$19*Table53[[#This Row],[Locality''s Allocation Percentage ]]</f>
        <v>2094.1326148438511</v>
      </c>
      <c r="AV84" s="61">
        <f>$F$20*Table53[[#This Row],[Locality''s Allocation Percentage ]]</f>
        <v>2094.1326148438511</v>
      </c>
      <c r="AW84" s="61">
        <f>$F$21*Table53[[#This Row],[Locality''s Allocation Percentage ]]</f>
        <v>2094.1326148438511</v>
      </c>
      <c r="AX84" s="61">
        <f>$F$22*Table53[[#This Row],[Locality''s Allocation Percentage ]]</f>
        <v>2094.1326148438511</v>
      </c>
      <c r="AY84" s="61"/>
      <c r="AZ84" s="61">
        <f t="shared" si="26"/>
        <v>0</v>
      </c>
      <c r="BA84" s="61">
        <f t="shared" si="26"/>
        <v>2515.0184541828412</v>
      </c>
      <c r="BB84" s="61">
        <f t="shared" ref="BB84:BB136" si="30">AI84*0.25</f>
        <v>630.77746840007103</v>
      </c>
      <c r="BC84" s="61">
        <f t="shared" ref="BC84:BC136" si="31">AJ84*0.25</f>
        <v>529.54456430935147</v>
      </c>
      <c r="BD84" s="61">
        <f t="shared" ref="BD84:BD136" si="32">AK84*0.25</f>
        <v>529.5445643042724</v>
      </c>
      <c r="BE84" s="61">
        <f t="shared" ref="BE84:BE136" si="33">AL84*0.25</f>
        <v>610.83178213377437</v>
      </c>
      <c r="BF84" s="61">
        <f t="shared" ref="BF84:BF136" si="34">AM84*0.25</f>
        <v>446.67296667192323</v>
      </c>
      <c r="BG84" s="61">
        <f t="shared" ref="BG84:BG136" si="35">AN84*0.25</f>
        <v>704.09542456713461</v>
      </c>
      <c r="BH84" s="61">
        <f t="shared" ref="BH84:BH136" si="36">AO84*0.25</f>
        <v>726.30105447978576</v>
      </c>
      <c r="BI84" s="61">
        <f t="shared" ref="BI84:BI136" si="37">AP84*0.25</f>
        <v>726.30105498768637</v>
      </c>
      <c r="BJ84" s="61">
        <f t="shared" ref="BJ84:BJ136" si="38">AQ84*0.25</f>
        <v>627.0259999344928</v>
      </c>
      <c r="BK84" s="61">
        <f t="shared" ref="BK84:BK136" si="39">AR84*0.25</f>
        <v>523.53315371096278</v>
      </c>
      <c r="BL84" s="61">
        <f t="shared" ref="BL84:BL136" si="40">AS84*0.25</f>
        <v>523.53315371096278</v>
      </c>
      <c r="BM84" s="61">
        <f t="shared" ref="BM84:BM136" si="41">AT84*0.25</f>
        <v>523.53315371096278</v>
      </c>
      <c r="BN84" s="61">
        <f t="shared" ref="BN84:BN136" si="42">AU84*0.25</f>
        <v>523.53315371096278</v>
      </c>
      <c r="BO84" s="61">
        <f t="shared" ref="BO84:BO136" si="43">AV84*0.25</f>
        <v>523.53315371096278</v>
      </c>
      <c r="BP84" s="61">
        <f t="shared" ref="BP84:BP136" si="44">AW84*0.25</f>
        <v>523.53315371096278</v>
      </c>
      <c r="BQ84" s="61">
        <f t="shared" si="29"/>
        <v>523.53315371096278</v>
      </c>
      <c r="BR84" s="61"/>
      <c r="BS84" s="61">
        <f>($C$6+$D$6+$E$6)*Table53[[#This Row],[Locality''s Allocation Percentage ]]</f>
        <v>27801.588387027412</v>
      </c>
      <c r="BT84" s="61">
        <f>$F$6*Table53[[#This Row],[Locality''s Allocation Percentage ]]</f>
        <v>10060.073816731365</v>
      </c>
      <c r="BU84" s="61">
        <f t="shared" si="27"/>
        <v>2515.0184541828412</v>
      </c>
      <c r="BV84" s="76">
        <f>($C$7+$D$7+$E$7)*Table53[[#This Row],[Locality''s Allocation Percentage ]]</f>
        <v>7213.6528489636212</v>
      </c>
      <c r="BW84" s="76">
        <f>$F$7*Table53[[#This Row],[Locality''s Allocation Percentage ]]</f>
        <v>2523.1098736002841</v>
      </c>
      <c r="BX84" s="76">
        <f t="shared" si="28"/>
        <v>630.77746840007103</v>
      </c>
    </row>
    <row r="85" spans="7:76" s="19" customFormat="1" ht="18" customHeight="1" x14ac:dyDescent="0.3">
      <c r="J85" s="36" t="s">
        <v>14</v>
      </c>
      <c r="K85" s="37">
        <v>1.2050120501205E-2</v>
      </c>
      <c r="M85" s="22" t="s">
        <v>91</v>
      </c>
      <c r="N85" s="61">
        <f>($C$5+$D$5+$E$5)*Table53[[#This Row],[Locality''s Allocation Percentage ]]</f>
        <v>48999.515669037937</v>
      </c>
      <c r="O85" s="61">
        <f>($C$6+$D$6+$E$6)*Table53[[#This Row],[Locality''s Allocation Percentage ]]</f>
        <v>310193.6482071114</v>
      </c>
      <c r="P85" s="61">
        <f>($C$7+$D$7+$E$7)*Table53[[#This Row],[Locality''s Allocation Percentage ]]</f>
        <v>80485.663731492255</v>
      </c>
      <c r="Q85" s="61">
        <f>($C$8+$D$8+$E$8)*Table53[[#This Row],[Locality''s Allocation Percentage ]]</f>
        <v>64454.666665936216</v>
      </c>
      <c r="R85" s="61">
        <f>($C$9+$D$9+$E$9)*Table53[[#This Row],[Locality''s Allocation Percentage ]]</f>
        <v>64454.666665318007</v>
      </c>
      <c r="S85" s="61">
        <f>($C$10+$D$10+$E$10)*Table53[[#This Row],[Locality''s Allocation Percentage ]]</f>
        <v>74348.716916282647</v>
      </c>
      <c r="T85" s="61">
        <f>($C$11+$D$11+$E$11)*Table53[[#This Row],[Locality''s Allocation Percentage ]]</f>
        <v>54367.770185825008</v>
      </c>
      <c r="U85" s="61">
        <f>($C$12+$D$12+$E$12)*Table53[[#This Row],[Locality''s Allocation Percentage ]]</f>
        <v>85700.503697312859</v>
      </c>
      <c r="V85" s="61">
        <f>($C$13+$D$13+$E$13)*Table53[[#This Row],[Locality''s Allocation Percentage ]]</f>
        <v>88403.310166478987</v>
      </c>
      <c r="W85" s="61">
        <f>($C$14+$D$14+$E$14)*Table53[[#This Row],[Locality''s Allocation Percentage ]]</f>
        <v>88403.310228299219</v>
      </c>
      <c r="X85" s="61">
        <f>($C$15+$D$15+$E$15)*Table53[[#This Row],[Locality''s Allocation Percentage ]]</f>
        <v>76319.831305157961</v>
      </c>
      <c r="Y85" s="61">
        <f>($C$16+$D$16+$E$16)*Table53[[#This Row],[Locality''s Allocation Percentage ]]</f>
        <v>63722.974769869717</v>
      </c>
      <c r="Z85" s="61">
        <f>($C$17+$D$17+$E$17)*Table53[[#This Row],[Locality''s Allocation Percentage ]]</f>
        <v>63722.974769869717</v>
      </c>
      <c r="AA85" s="61">
        <f>($C$18+$D$18+$E$18)*Table53[[#This Row],[Locality''s Allocation Percentage ]]</f>
        <v>63722.974769869717</v>
      </c>
      <c r="AB85" s="61">
        <f>($C$19+$D$19+$E$19)*Table53[[#This Row],[Locality''s Allocation Percentage ]]</f>
        <v>63722.974769869717</v>
      </c>
      <c r="AC85" s="61">
        <f>($C$20+$D$20+$E$20)*Table53[[#This Row],[Locality''s Allocation Percentage ]]</f>
        <v>63722.974769869717</v>
      </c>
      <c r="AD85" s="61">
        <f>($C$21+$D$21+$E$21)*Table53[[#This Row],[Locality''s Allocation Percentage ]]</f>
        <v>63722.974769869717</v>
      </c>
      <c r="AE85" s="61">
        <f>($C$22+$D$22+$E$22)*Table53[[#This Row],[Locality''s Allocation Percentage ]]</f>
        <v>63722.974769869717</v>
      </c>
      <c r="AF85" s="61"/>
      <c r="AG85" s="61"/>
      <c r="AH85" s="61">
        <f>$F$6*Table53[[#This Row],[Locality''s Allocation Percentage ]]</f>
        <v>112244.34212186385</v>
      </c>
      <c r="AI85" s="61">
        <f>$F$7*Table53[[#This Row],[Locality''s Allocation Percentage ]]</f>
        <v>28151.364793410579</v>
      </c>
      <c r="AJ85" s="61">
        <f>$F$8*Table53[[#This Row],[Locality''s Allocation Percentage ]]</f>
        <v>23633.377777509944</v>
      </c>
      <c r="AK85" s="61">
        <f>$F$9*Table53[[#This Row],[Locality''s Allocation Percentage ]]</f>
        <v>23633.377777283273</v>
      </c>
      <c r="AL85" s="61">
        <f>$F$10*Table53[[#This Row],[Locality''s Allocation Percentage ]]</f>
        <v>27261.196202636969</v>
      </c>
      <c r="AM85" s="61">
        <f>$F$11*Table53[[#This Row],[Locality''s Allocation Percentage ]]</f>
        <v>19934.849068135834</v>
      </c>
      <c r="AN85" s="61">
        <f>$F$12*Table53[[#This Row],[Locality''s Allocation Percentage ]]</f>
        <v>31423.518022348046</v>
      </c>
      <c r="AO85" s="61">
        <f>$F$13*Table53[[#This Row],[Locality''s Allocation Percentage ]]</f>
        <v>32414.547061042293</v>
      </c>
      <c r="AP85" s="61">
        <f>$F$14*Table53[[#This Row],[Locality''s Allocation Percentage ]]</f>
        <v>32414.547083709709</v>
      </c>
      <c r="AQ85" s="61">
        <f>$F$15*Table53[[#This Row],[Locality''s Allocation Percentage ]]</f>
        <v>27983.938145224583</v>
      </c>
      <c r="AR85" s="61">
        <f>$F$16*Table53[[#This Row],[Locality''s Allocation Percentage ]]</f>
        <v>23365.090748952229</v>
      </c>
      <c r="AS85" s="61">
        <f>$F$17*Table53[[#This Row],[Locality''s Allocation Percentage ]]</f>
        <v>23365.090748952229</v>
      </c>
      <c r="AT85" s="61">
        <f>$F$18*Table53[[#This Row],[Locality''s Allocation Percentage ]]</f>
        <v>23365.090748952229</v>
      </c>
      <c r="AU85" s="61">
        <f>$F$19*Table53[[#This Row],[Locality''s Allocation Percentage ]]</f>
        <v>23365.090748952229</v>
      </c>
      <c r="AV85" s="61">
        <f>$F$20*Table53[[#This Row],[Locality''s Allocation Percentage ]]</f>
        <v>23365.090748952229</v>
      </c>
      <c r="AW85" s="61">
        <f>$F$21*Table53[[#This Row],[Locality''s Allocation Percentage ]]</f>
        <v>23365.090748952229</v>
      </c>
      <c r="AX85" s="61">
        <f>$F$22*Table53[[#This Row],[Locality''s Allocation Percentage ]]</f>
        <v>23365.090748952229</v>
      </c>
      <c r="AY85" s="61"/>
      <c r="AZ85" s="61">
        <f t="shared" si="26"/>
        <v>0</v>
      </c>
      <c r="BA85" s="61">
        <f t="shared" si="26"/>
        <v>28061.085530465964</v>
      </c>
      <c r="BB85" s="61">
        <f t="shared" si="30"/>
        <v>7037.8411983526448</v>
      </c>
      <c r="BC85" s="61">
        <f t="shared" si="31"/>
        <v>5908.3444443774861</v>
      </c>
      <c r="BD85" s="61">
        <f t="shared" si="32"/>
        <v>5908.3444443208182</v>
      </c>
      <c r="BE85" s="61">
        <f t="shared" si="33"/>
        <v>6815.2990506592423</v>
      </c>
      <c r="BF85" s="61">
        <f t="shared" si="34"/>
        <v>4983.7122670339586</v>
      </c>
      <c r="BG85" s="61">
        <f t="shared" si="35"/>
        <v>7855.8795055870114</v>
      </c>
      <c r="BH85" s="61">
        <f t="shared" si="36"/>
        <v>8103.6367652605732</v>
      </c>
      <c r="BI85" s="61">
        <f t="shared" si="37"/>
        <v>8103.6367709274273</v>
      </c>
      <c r="BJ85" s="61">
        <f t="shared" si="38"/>
        <v>6995.9845363061459</v>
      </c>
      <c r="BK85" s="61">
        <f t="shared" si="39"/>
        <v>5841.2726872380572</v>
      </c>
      <c r="BL85" s="61">
        <f t="shared" si="40"/>
        <v>5841.2726872380572</v>
      </c>
      <c r="BM85" s="61">
        <f t="shared" si="41"/>
        <v>5841.2726872380572</v>
      </c>
      <c r="BN85" s="61">
        <f t="shared" si="42"/>
        <v>5841.2726872380572</v>
      </c>
      <c r="BO85" s="61">
        <f t="shared" si="43"/>
        <v>5841.2726872380572</v>
      </c>
      <c r="BP85" s="61">
        <f t="shared" si="44"/>
        <v>5841.2726872380572</v>
      </c>
      <c r="BQ85" s="61">
        <f t="shared" si="29"/>
        <v>5841.2726872380572</v>
      </c>
      <c r="BR85" s="61"/>
      <c r="BS85" s="61">
        <f>($C$6+$D$6+$E$6)*Table53[[#This Row],[Locality''s Allocation Percentage ]]</f>
        <v>310193.6482071114</v>
      </c>
      <c r="BT85" s="61">
        <f>$F$6*Table53[[#This Row],[Locality''s Allocation Percentage ]]</f>
        <v>112244.34212186385</v>
      </c>
      <c r="BU85" s="61">
        <f t="shared" si="27"/>
        <v>28061.085530465964</v>
      </c>
      <c r="BV85" s="76">
        <f>($C$7+$D$7+$E$7)*Table53[[#This Row],[Locality''s Allocation Percentage ]]</f>
        <v>80485.663731492255</v>
      </c>
      <c r="BW85" s="76">
        <f>$F$7*Table53[[#This Row],[Locality''s Allocation Percentage ]]</f>
        <v>28151.364793410579</v>
      </c>
      <c r="BX85" s="76">
        <f t="shared" si="28"/>
        <v>7037.8411983526448</v>
      </c>
    </row>
    <row r="86" spans="7:76" s="19" customFormat="1" ht="18" customHeight="1" x14ac:dyDescent="0.3">
      <c r="J86" s="36" t="s">
        <v>249</v>
      </c>
      <c r="K86" s="37">
        <v>1.470014700147E-3</v>
      </c>
      <c r="M86" s="22" t="s">
        <v>54</v>
      </c>
      <c r="N86" s="61">
        <f>($C$5+$D$5+$E$5)*Table53[[#This Row],[Locality''s Allocation Percentage ]]</f>
        <v>5977.5342766378226</v>
      </c>
      <c r="O86" s="61">
        <f>($C$6+$D$6+$E$6)*Table53[[#This Row],[Locality''s Allocation Percentage ]]</f>
        <v>37841.050860120646</v>
      </c>
      <c r="P86" s="61">
        <f>($C$7+$D$7+$E$7)*Table53[[#This Row],[Locality''s Allocation Percentage ]]</f>
        <v>9818.5830444227067</v>
      </c>
      <c r="Q86" s="61">
        <f>($C$8+$D$8+$E$8)*Table53[[#This Row],[Locality''s Allocation Percentage ]]</f>
        <v>7862.9344397449158</v>
      </c>
      <c r="R86" s="61">
        <f>($C$9+$D$9+$E$9)*Table53[[#This Row],[Locality''s Allocation Percentage ]]</f>
        <v>7862.9344396694996</v>
      </c>
      <c r="S86" s="61">
        <f>($C$10+$D$10+$E$10)*Table53[[#This Row],[Locality''s Allocation Percentage ]]</f>
        <v>9069.9264619863479</v>
      </c>
      <c r="T86" s="61">
        <f>($C$11+$D$11+$E$11)*Table53[[#This Row],[Locality''s Allocation Percentage ]]</f>
        <v>6632.4167778558312</v>
      </c>
      <c r="U86" s="61">
        <f>($C$12+$D$12+$E$12)*Table53[[#This Row],[Locality''s Allocation Percentage ]]</f>
        <v>10454.750243572606</v>
      </c>
      <c r="V86" s="61">
        <f>($C$13+$D$13+$E$13)*Table53[[#This Row],[Locality''s Allocation Percentage ]]</f>
        <v>10784.470202881668</v>
      </c>
      <c r="W86" s="61">
        <f>($C$14+$D$14+$E$14)*Table53[[#This Row],[Locality''s Allocation Percentage ]]</f>
        <v>10784.470210423224</v>
      </c>
      <c r="X86" s="61">
        <f>($C$15+$D$15+$E$15)*Table53[[#This Row],[Locality''s Allocation Percentage ]]</f>
        <v>9310.386059633378</v>
      </c>
      <c r="Y86" s="61">
        <f>($C$16+$D$16+$E$16)*Table53[[#This Row],[Locality''s Allocation Percentage ]]</f>
        <v>7773.674100556721</v>
      </c>
      <c r="Z86" s="61">
        <f>($C$17+$D$17+$E$17)*Table53[[#This Row],[Locality''s Allocation Percentage ]]</f>
        <v>7773.674100556721</v>
      </c>
      <c r="AA86" s="61">
        <f>($C$18+$D$18+$E$18)*Table53[[#This Row],[Locality''s Allocation Percentage ]]</f>
        <v>7773.674100556721</v>
      </c>
      <c r="AB86" s="61">
        <f>($C$19+$D$19+$E$19)*Table53[[#This Row],[Locality''s Allocation Percentage ]]</f>
        <v>7773.674100556721</v>
      </c>
      <c r="AC86" s="61">
        <f>($C$20+$D$20+$E$20)*Table53[[#This Row],[Locality''s Allocation Percentage ]]</f>
        <v>7773.674100556721</v>
      </c>
      <c r="AD86" s="61">
        <f>($C$21+$D$21+$E$21)*Table53[[#This Row],[Locality''s Allocation Percentage ]]</f>
        <v>7773.674100556721</v>
      </c>
      <c r="AE86" s="61">
        <f>($C$22+$D$22+$E$22)*Table53[[#This Row],[Locality''s Allocation Percentage ]]</f>
        <v>7773.674100556721</v>
      </c>
      <c r="AF86" s="61"/>
      <c r="AG86" s="61"/>
      <c r="AH86" s="61">
        <f>$F$6*Table53[[#This Row],[Locality''s Allocation Percentage ]]</f>
        <v>13692.878250551026</v>
      </c>
      <c r="AI86" s="61">
        <f>$F$7*Table53[[#This Row],[Locality''s Allocation Percentage ]]</f>
        <v>3434.2328835114981</v>
      </c>
      <c r="AJ86" s="61">
        <f>$F$8*Table53[[#This Row],[Locality''s Allocation Percentage ]]</f>
        <v>2883.0759612398024</v>
      </c>
      <c r="AK86" s="61">
        <f>$F$9*Table53[[#This Row],[Locality''s Allocation Percentage ]]</f>
        <v>2883.0759612121501</v>
      </c>
      <c r="AL86" s="61">
        <f>$F$10*Table53[[#This Row],[Locality''s Allocation Percentage ]]</f>
        <v>3325.6397027283274</v>
      </c>
      <c r="AM86" s="61">
        <f>$F$11*Table53[[#This Row],[Locality''s Allocation Percentage ]]</f>
        <v>2431.8861518804711</v>
      </c>
      <c r="AN86" s="61">
        <f>$F$12*Table53[[#This Row],[Locality''s Allocation Percentage ]]</f>
        <v>3833.4084226432883</v>
      </c>
      <c r="AO86" s="61">
        <f>$F$13*Table53[[#This Row],[Locality''s Allocation Percentage ]]</f>
        <v>3954.3057410566112</v>
      </c>
      <c r="AP86" s="61">
        <f>$F$14*Table53[[#This Row],[Locality''s Allocation Percentage ]]</f>
        <v>3954.305743821848</v>
      </c>
      <c r="AQ86" s="61">
        <f>$F$15*Table53[[#This Row],[Locality''s Allocation Percentage ]]</f>
        <v>3413.8082218655718</v>
      </c>
      <c r="AR86" s="61">
        <f>$F$16*Table53[[#This Row],[Locality''s Allocation Percentage ]]</f>
        <v>2850.3471702041306</v>
      </c>
      <c r="AS86" s="61">
        <f>$F$17*Table53[[#This Row],[Locality''s Allocation Percentage ]]</f>
        <v>2850.3471702041306</v>
      </c>
      <c r="AT86" s="61">
        <f>$F$18*Table53[[#This Row],[Locality''s Allocation Percentage ]]</f>
        <v>2850.3471702041306</v>
      </c>
      <c r="AU86" s="61">
        <f>$F$19*Table53[[#This Row],[Locality''s Allocation Percentage ]]</f>
        <v>2850.3471702041306</v>
      </c>
      <c r="AV86" s="61">
        <f>$F$20*Table53[[#This Row],[Locality''s Allocation Percentage ]]</f>
        <v>2850.3471702041306</v>
      </c>
      <c r="AW86" s="61">
        <f>$F$21*Table53[[#This Row],[Locality''s Allocation Percentage ]]</f>
        <v>2850.3471702041306</v>
      </c>
      <c r="AX86" s="61">
        <f>$F$22*Table53[[#This Row],[Locality''s Allocation Percentage ]]</f>
        <v>2850.3471702041306</v>
      </c>
      <c r="AY86" s="61"/>
      <c r="AZ86" s="61">
        <f t="shared" si="26"/>
        <v>0</v>
      </c>
      <c r="BA86" s="61">
        <f t="shared" si="26"/>
        <v>3423.2195626377566</v>
      </c>
      <c r="BB86" s="61">
        <f t="shared" si="30"/>
        <v>858.55822087787453</v>
      </c>
      <c r="BC86" s="61">
        <f t="shared" si="31"/>
        <v>720.7689903099506</v>
      </c>
      <c r="BD86" s="61">
        <f t="shared" si="32"/>
        <v>720.76899030303753</v>
      </c>
      <c r="BE86" s="61">
        <f t="shared" si="33"/>
        <v>831.40992568208185</v>
      </c>
      <c r="BF86" s="61">
        <f t="shared" si="34"/>
        <v>607.97153797011777</v>
      </c>
      <c r="BG86" s="61">
        <f t="shared" si="35"/>
        <v>958.35210566082208</v>
      </c>
      <c r="BH86" s="61">
        <f t="shared" si="36"/>
        <v>988.57643526415279</v>
      </c>
      <c r="BI86" s="61">
        <f t="shared" si="37"/>
        <v>988.57643595546199</v>
      </c>
      <c r="BJ86" s="61">
        <f t="shared" si="38"/>
        <v>853.45205546639295</v>
      </c>
      <c r="BK86" s="61">
        <f t="shared" si="39"/>
        <v>712.58679255103266</v>
      </c>
      <c r="BL86" s="61">
        <f t="shared" si="40"/>
        <v>712.58679255103266</v>
      </c>
      <c r="BM86" s="61">
        <f t="shared" si="41"/>
        <v>712.58679255103266</v>
      </c>
      <c r="BN86" s="61">
        <f t="shared" si="42"/>
        <v>712.58679255103266</v>
      </c>
      <c r="BO86" s="61">
        <f t="shared" si="43"/>
        <v>712.58679255103266</v>
      </c>
      <c r="BP86" s="61">
        <f t="shared" si="44"/>
        <v>712.58679255103266</v>
      </c>
      <c r="BQ86" s="61">
        <f t="shared" si="29"/>
        <v>712.58679255103266</v>
      </c>
      <c r="BR86" s="61"/>
      <c r="BS86" s="61">
        <f>($C$6+$D$6+$E$6)*Table53[[#This Row],[Locality''s Allocation Percentage ]]</f>
        <v>37841.050860120646</v>
      </c>
      <c r="BT86" s="61">
        <f>$F$6*Table53[[#This Row],[Locality''s Allocation Percentage ]]</f>
        <v>13692.878250551026</v>
      </c>
      <c r="BU86" s="61">
        <f t="shared" si="27"/>
        <v>3423.2195626377566</v>
      </c>
      <c r="BV86" s="76">
        <f>($C$7+$D$7+$E$7)*Table53[[#This Row],[Locality''s Allocation Percentage ]]</f>
        <v>9818.5830444227067</v>
      </c>
      <c r="BW86" s="76">
        <f>$F$7*Table53[[#This Row],[Locality''s Allocation Percentage ]]</f>
        <v>3434.2328835114981</v>
      </c>
      <c r="BX86" s="76">
        <f t="shared" si="28"/>
        <v>858.55822087787453</v>
      </c>
    </row>
    <row r="87" spans="7:76" s="19" customFormat="1" ht="18" customHeight="1" x14ac:dyDescent="0.3">
      <c r="J87" s="36" t="s">
        <v>250</v>
      </c>
      <c r="K87" s="37">
        <v>1.5600156001560001E-3</v>
      </c>
      <c r="M87" s="22" t="s">
        <v>127</v>
      </c>
      <c r="N87" s="61">
        <f>($C$5+$D$5+$E$5)*Table53[[#This Row],[Locality''s Allocation Percentage ]]</f>
        <v>6343.5057629625881</v>
      </c>
      <c r="O87" s="61">
        <f>($C$6+$D$6+$E$6)*Table53[[#This Row],[Locality''s Allocation Percentage ]]</f>
        <v>40157.849892372928</v>
      </c>
      <c r="P87" s="61">
        <f>($C$7+$D$7+$E$7)*Table53[[#This Row],[Locality''s Allocation Percentage ]]</f>
        <v>10419.720781836342</v>
      </c>
      <c r="Q87" s="61">
        <f>($C$8+$D$8+$E$8)*Table53[[#This Row],[Locality''s Allocation Percentage ]]</f>
        <v>8344.3385891170547</v>
      </c>
      <c r="R87" s="61">
        <f>($C$9+$D$9+$E$9)*Table53[[#This Row],[Locality''s Allocation Percentage ]]</f>
        <v>8344.3385890370209</v>
      </c>
      <c r="S87" s="61">
        <f>($C$10+$D$10+$E$10)*Table53[[#This Row],[Locality''s Allocation Percentage ]]</f>
        <v>9625.2280821079621</v>
      </c>
      <c r="T87" s="61">
        <f>($C$11+$D$11+$E$11)*Table53[[#This Row],[Locality''s Allocation Percentage ]]</f>
        <v>7038.4831111939438</v>
      </c>
      <c r="U87" s="61">
        <f>($C$12+$D$12+$E$12)*Table53[[#This Row],[Locality''s Allocation Percentage ]]</f>
        <v>11094.836993179091</v>
      </c>
      <c r="V87" s="61">
        <f>($C$13+$D$13+$E$13)*Table53[[#This Row],[Locality''s Allocation Percentage ]]</f>
        <v>11444.743888772384</v>
      </c>
      <c r="W87" s="61">
        <f>($C$14+$D$14+$E$14)*Table53[[#This Row],[Locality''s Allocation Percentage ]]</f>
        <v>11444.743896775666</v>
      </c>
      <c r="X87" s="61">
        <f>($C$15+$D$15+$E$15)*Table53[[#This Row],[Locality''s Allocation Percentage ]]</f>
        <v>9880.4096959374619</v>
      </c>
      <c r="Y87" s="61">
        <f>($C$16+$D$16+$E$16)*Table53[[#This Row],[Locality''s Allocation Percentage ]]</f>
        <v>8249.6133312030506</v>
      </c>
      <c r="Z87" s="61">
        <f>($C$17+$D$17+$E$17)*Table53[[#This Row],[Locality''s Allocation Percentage ]]</f>
        <v>8249.6133312030506</v>
      </c>
      <c r="AA87" s="61">
        <f>($C$18+$D$18+$E$18)*Table53[[#This Row],[Locality''s Allocation Percentage ]]</f>
        <v>8249.6133312030506</v>
      </c>
      <c r="AB87" s="61">
        <f>($C$19+$D$19+$E$19)*Table53[[#This Row],[Locality''s Allocation Percentage ]]</f>
        <v>8249.6133312030506</v>
      </c>
      <c r="AC87" s="61">
        <f>($C$20+$D$20+$E$20)*Table53[[#This Row],[Locality''s Allocation Percentage ]]</f>
        <v>8249.6133312030506</v>
      </c>
      <c r="AD87" s="61">
        <f>($C$21+$D$21+$E$21)*Table53[[#This Row],[Locality''s Allocation Percentage ]]</f>
        <v>8249.6133312030506</v>
      </c>
      <c r="AE87" s="61">
        <f>($C$22+$D$22+$E$22)*Table53[[#This Row],[Locality''s Allocation Percentage ]]</f>
        <v>8249.6133312030506</v>
      </c>
      <c r="AF87" s="61"/>
      <c r="AG87" s="61"/>
      <c r="AH87" s="61">
        <f>$F$6*Table53[[#This Row],[Locality''s Allocation Percentage ]]</f>
        <v>14531.21773527864</v>
      </c>
      <c r="AI87" s="61">
        <f>$F$7*Table53[[#This Row],[Locality''s Allocation Percentage ]]</f>
        <v>3644.4920396448551</v>
      </c>
      <c r="AJ87" s="61">
        <f>$F$8*Table53[[#This Row],[Locality''s Allocation Percentage ]]</f>
        <v>3059.5908160095864</v>
      </c>
      <c r="AK87" s="61">
        <f>$F$9*Table53[[#This Row],[Locality''s Allocation Percentage ]]</f>
        <v>3059.5908159802411</v>
      </c>
      <c r="AL87" s="61">
        <f>$F$10*Table53[[#This Row],[Locality''s Allocation Percentage ]]</f>
        <v>3529.2502967729188</v>
      </c>
      <c r="AM87" s="61">
        <f>$F$11*Table53[[#This Row],[Locality''s Allocation Percentage ]]</f>
        <v>2580.777140771112</v>
      </c>
      <c r="AN87" s="61">
        <f>$F$12*Table53[[#This Row],[Locality''s Allocation Percentage ]]</f>
        <v>4068.1068974990003</v>
      </c>
      <c r="AO87" s="61">
        <f>$F$13*Table53[[#This Row],[Locality''s Allocation Percentage ]]</f>
        <v>4196.4060925498734</v>
      </c>
      <c r="AP87" s="61">
        <f>$F$14*Table53[[#This Row],[Locality''s Allocation Percentage ]]</f>
        <v>4196.4060954844108</v>
      </c>
      <c r="AQ87" s="61">
        <f>$F$15*Table53[[#This Row],[Locality''s Allocation Percentage ]]</f>
        <v>3622.8168885104028</v>
      </c>
      <c r="AR87" s="61">
        <f>$F$16*Table53[[#This Row],[Locality''s Allocation Percentage ]]</f>
        <v>3024.8582214411185</v>
      </c>
      <c r="AS87" s="61">
        <f>$F$17*Table53[[#This Row],[Locality''s Allocation Percentage ]]</f>
        <v>3024.8582214411185</v>
      </c>
      <c r="AT87" s="61">
        <f>$F$18*Table53[[#This Row],[Locality''s Allocation Percentage ]]</f>
        <v>3024.8582214411185</v>
      </c>
      <c r="AU87" s="61">
        <f>$F$19*Table53[[#This Row],[Locality''s Allocation Percentage ]]</f>
        <v>3024.8582214411185</v>
      </c>
      <c r="AV87" s="61">
        <f>$F$20*Table53[[#This Row],[Locality''s Allocation Percentage ]]</f>
        <v>3024.8582214411185</v>
      </c>
      <c r="AW87" s="61">
        <f>$F$21*Table53[[#This Row],[Locality''s Allocation Percentage ]]</f>
        <v>3024.8582214411185</v>
      </c>
      <c r="AX87" s="61">
        <f>$F$22*Table53[[#This Row],[Locality''s Allocation Percentage ]]</f>
        <v>3024.8582214411185</v>
      </c>
      <c r="AY87" s="61"/>
      <c r="AZ87" s="61">
        <f t="shared" si="26"/>
        <v>0</v>
      </c>
      <c r="BA87" s="61">
        <f t="shared" si="26"/>
        <v>3632.8044338196601</v>
      </c>
      <c r="BB87" s="61">
        <f t="shared" si="30"/>
        <v>911.12300991121379</v>
      </c>
      <c r="BC87" s="61">
        <f t="shared" si="31"/>
        <v>764.89770400239661</v>
      </c>
      <c r="BD87" s="61">
        <f t="shared" si="32"/>
        <v>764.89770399506028</v>
      </c>
      <c r="BE87" s="61">
        <f t="shared" si="33"/>
        <v>882.31257419322969</v>
      </c>
      <c r="BF87" s="61">
        <f t="shared" si="34"/>
        <v>645.19428519277801</v>
      </c>
      <c r="BG87" s="61">
        <f t="shared" si="35"/>
        <v>1017.0267243747501</v>
      </c>
      <c r="BH87" s="61">
        <f t="shared" si="36"/>
        <v>1049.1015231374683</v>
      </c>
      <c r="BI87" s="61">
        <f t="shared" si="37"/>
        <v>1049.1015238711027</v>
      </c>
      <c r="BJ87" s="61">
        <f t="shared" si="38"/>
        <v>905.7042221276007</v>
      </c>
      <c r="BK87" s="61">
        <f t="shared" si="39"/>
        <v>756.21455536027963</v>
      </c>
      <c r="BL87" s="61">
        <f t="shared" si="40"/>
        <v>756.21455536027963</v>
      </c>
      <c r="BM87" s="61">
        <f t="shared" si="41"/>
        <v>756.21455536027963</v>
      </c>
      <c r="BN87" s="61">
        <f t="shared" si="42"/>
        <v>756.21455536027963</v>
      </c>
      <c r="BO87" s="61">
        <f t="shared" si="43"/>
        <v>756.21455536027963</v>
      </c>
      <c r="BP87" s="61">
        <f t="shared" si="44"/>
        <v>756.21455536027963</v>
      </c>
      <c r="BQ87" s="61">
        <f t="shared" si="29"/>
        <v>756.21455536027963</v>
      </c>
      <c r="BR87" s="61"/>
      <c r="BS87" s="61">
        <f>($C$6+$D$6+$E$6)*Table53[[#This Row],[Locality''s Allocation Percentage ]]</f>
        <v>40157.849892372928</v>
      </c>
      <c r="BT87" s="61">
        <f>$F$6*Table53[[#This Row],[Locality''s Allocation Percentage ]]</f>
        <v>14531.21773527864</v>
      </c>
      <c r="BU87" s="61">
        <f t="shared" si="27"/>
        <v>3632.8044338196601</v>
      </c>
      <c r="BV87" s="76">
        <f>($C$7+$D$7+$E$7)*Table53[[#This Row],[Locality''s Allocation Percentage ]]</f>
        <v>10419.720781836342</v>
      </c>
      <c r="BW87" s="76">
        <f>$F$7*Table53[[#This Row],[Locality''s Allocation Percentage ]]</f>
        <v>3644.4920396448551</v>
      </c>
      <c r="BX87" s="76">
        <f t="shared" si="28"/>
        <v>911.12300991121379</v>
      </c>
    </row>
    <row r="88" spans="7:76" s="19" customFormat="1" ht="18" customHeight="1" x14ac:dyDescent="0.3">
      <c r="J88" s="36" t="s">
        <v>137</v>
      </c>
      <c r="K88" s="37">
        <v>2.0470204702046999E-2</v>
      </c>
      <c r="M88" s="22" t="s">
        <v>137</v>
      </c>
      <c r="N88" s="61">
        <f>($C$5+$D$5+$E$5)*Table53[[#This Row],[Locality''s Allocation Percentage ]]</f>
        <v>83238.181389643694</v>
      </c>
      <c r="O88" s="61">
        <f>($C$6+$D$6+$E$6)*Table53[[#This Row],[Locality''s Allocation Percentage ]]</f>
        <v>526943.06878004735</v>
      </c>
      <c r="P88" s="61">
        <f>($C$7+$D$7+$E$7)*Table53[[#This Row],[Locality''s Allocation Percentage ]]</f>
        <v>136725.43872063456</v>
      </c>
      <c r="Q88" s="61">
        <f>($C$8+$D$8+$E$8)*Table53[[#This Row],[Locality''s Allocation Percentage ]]</f>
        <v>109492.69930719621</v>
      </c>
      <c r="R88" s="61">
        <f>($C$9+$D$9+$E$9)*Table53[[#This Row],[Locality''s Allocation Percentage ]]</f>
        <v>109492.69930614602</v>
      </c>
      <c r="S88" s="61">
        <f>($C$10+$D$10+$E$10)*Table53[[#This Row],[Locality''s Allocation Percentage ]]</f>
        <v>126300.26848766023</v>
      </c>
      <c r="T88" s="61">
        <f>($C$11+$D$11+$E$11)*Table53[[#This Row],[Locality''s Allocation Percentage ]]</f>
        <v>92357.531593679494</v>
      </c>
      <c r="U88" s="61">
        <f>($C$12+$D$12+$E$12)*Table53[[#This Row],[Locality''s Allocation Percentage ]]</f>
        <v>145584.17516049743</v>
      </c>
      <c r="V88" s="61">
        <f>($C$13+$D$13+$E$13)*Table53[[#This Row],[Locality''s Allocation Percentage ]]</f>
        <v>150175.58166869913</v>
      </c>
      <c r="W88" s="61">
        <f>($C$14+$D$14+$E$14)*Table53[[#This Row],[Locality''s Allocation Percentage ]]</f>
        <v>150175.58177371658</v>
      </c>
      <c r="X88" s="61">
        <f>($C$15+$D$15+$E$15)*Table53[[#This Row],[Locality''s Allocation Percentage ]]</f>
        <v>129648.70927938451</v>
      </c>
      <c r="Y88" s="61">
        <f>($C$16+$D$16+$E$16)*Table53[[#This Row],[Locality''s Allocation Percentage ]]</f>
        <v>108249.73390367079</v>
      </c>
      <c r="Z88" s="61">
        <f>($C$17+$D$17+$E$17)*Table53[[#This Row],[Locality''s Allocation Percentage ]]</f>
        <v>108249.73390367079</v>
      </c>
      <c r="AA88" s="61">
        <f>($C$18+$D$18+$E$18)*Table53[[#This Row],[Locality''s Allocation Percentage ]]</f>
        <v>108249.73390367079</v>
      </c>
      <c r="AB88" s="61">
        <f>($C$19+$D$19+$E$19)*Table53[[#This Row],[Locality''s Allocation Percentage ]]</f>
        <v>108249.73390367079</v>
      </c>
      <c r="AC88" s="61">
        <f>($C$20+$D$20+$E$20)*Table53[[#This Row],[Locality''s Allocation Percentage ]]</f>
        <v>108249.73390367079</v>
      </c>
      <c r="AD88" s="61">
        <f>($C$21+$D$21+$E$21)*Table53[[#This Row],[Locality''s Allocation Percentage ]]</f>
        <v>108249.73390367079</v>
      </c>
      <c r="AE88" s="61">
        <f>($C$22+$D$22+$E$22)*Table53[[#This Row],[Locality''s Allocation Percentage ]]</f>
        <v>108249.73390367079</v>
      </c>
      <c r="AF88" s="61"/>
      <c r="AG88" s="61"/>
      <c r="AH88" s="61">
        <f>$F$6*Table53[[#This Row],[Locality''s Allocation Percentage ]]</f>
        <v>190675.65835971394</v>
      </c>
      <c r="AI88" s="61">
        <f>$F$7*Table53[[#This Row],[Locality''s Allocation Percentage ]]</f>
        <v>47822.27695610909</v>
      </c>
      <c r="AJ88" s="61">
        <f>$F$8*Table53[[#This Row],[Locality''s Allocation Percentage ]]</f>
        <v>40147.323079305272</v>
      </c>
      <c r="AK88" s="61">
        <f>$F$9*Table53[[#This Row],[Locality''s Allocation Percentage ]]</f>
        <v>40147.323078920213</v>
      </c>
      <c r="AL88" s="61">
        <f>$F$10*Table53[[#This Row],[Locality''s Allocation Percentage ]]</f>
        <v>46310.098445475414</v>
      </c>
      <c r="AM88" s="61">
        <f>$F$11*Table53[[#This Row],[Locality''s Allocation Percentage ]]</f>
        <v>33864.428251015808</v>
      </c>
      <c r="AN88" s="61">
        <f>$F$12*Table53[[#This Row],[Locality''s Allocation Percentage ]]</f>
        <v>53380.864225515725</v>
      </c>
      <c r="AO88" s="61">
        <f>$F$13*Table53[[#This Row],[Locality''s Allocation Percentage ]]</f>
        <v>55064.379945189678</v>
      </c>
      <c r="AP88" s="61">
        <f>$F$14*Table53[[#This Row],[Locality''s Allocation Percentage ]]</f>
        <v>55064.379983696075</v>
      </c>
      <c r="AQ88" s="61">
        <f>$F$15*Table53[[#This Row],[Locality''s Allocation Percentage ]]</f>
        <v>47537.86006910765</v>
      </c>
      <c r="AR88" s="61">
        <f>$F$16*Table53[[#This Row],[Locality''s Allocation Percentage ]]</f>
        <v>39691.569098012624</v>
      </c>
      <c r="AS88" s="61">
        <f>$F$17*Table53[[#This Row],[Locality''s Allocation Percentage ]]</f>
        <v>39691.569098012624</v>
      </c>
      <c r="AT88" s="61">
        <f>$F$18*Table53[[#This Row],[Locality''s Allocation Percentage ]]</f>
        <v>39691.569098012624</v>
      </c>
      <c r="AU88" s="61">
        <f>$F$19*Table53[[#This Row],[Locality''s Allocation Percentage ]]</f>
        <v>39691.569098012624</v>
      </c>
      <c r="AV88" s="61">
        <f>$F$20*Table53[[#This Row],[Locality''s Allocation Percentage ]]</f>
        <v>39691.569098012624</v>
      </c>
      <c r="AW88" s="61">
        <f>$F$21*Table53[[#This Row],[Locality''s Allocation Percentage ]]</f>
        <v>39691.569098012624</v>
      </c>
      <c r="AX88" s="61">
        <f>$F$22*Table53[[#This Row],[Locality''s Allocation Percentage ]]</f>
        <v>39691.569098012624</v>
      </c>
      <c r="AY88" s="61"/>
      <c r="AZ88" s="61">
        <f t="shared" si="26"/>
        <v>0</v>
      </c>
      <c r="BA88" s="61">
        <f t="shared" si="26"/>
        <v>47668.914589928485</v>
      </c>
      <c r="BB88" s="61">
        <f t="shared" si="30"/>
        <v>11955.569239027272</v>
      </c>
      <c r="BC88" s="61">
        <f t="shared" si="31"/>
        <v>10036.830769826318</v>
      </c>
      <c r="BD88" s="61">
        <f t="shared" si="32"/>
        <v>10036.830769730053</v>
      </c>
      <c r="BE88" s="61">
        <f t="shared" si="33"/>
        <v>11577.524611368854</v>
      </c>
      <c r="BF88" s="61">
        <f t="shared" si="34"/>
        <v>8466.1070627539521</v>
      </c>
      <c r="BG88" s="61">
        <f t="shared" si="35"/>
        <v>13345.216056378931</v>
      </c>
      <c r="BH88" s="61">
        <f t="shared" si="36"/>
        <v>13766.094986297419</v>
      </c>
      <c r="BI88" s="61">
        <f t="shared" si="37"/>
        <v>13766.094995924019</v>
      </c>
      <c r="BJ88" s="61">
        <f t="shared" si="38"/>
        <v>11884.465017276912</v>
      </c>
      <c r="BK88" s="61">
        <f t="shared" si="39"/>
        <v>9922.8922745031559</v>
      </c>
      <c r="BL88" s="61">
        <f t="shared" si="40"/>
        <v>9922.8922745031559</v>
      </c>
      <c r="BM88" s="61">
        <f t="shared" si="41"/>
        <v>9922.8922745031559</v>
      </c>
      <c r="BN88" s="61">
        <f t="shared" si="42"/>
        <v>9922.8922745031559</v>
      </c>
      <c r="BO88" s="61">
        <f t="shared" si="43"/>
        <v>9922.8922745031559</v>
      </c>
      <c r="BP88" s="61">
        <f t="shared" si="44"/>
        <v>9922.8922745031559</v>
      </c>
      <c r="BQ88" s="61">
        <f t="shared" si="29"/>
        <v>9922.8922745031559</v>
      </c>
      <c r="BR88" s="61"/>
      <c r="BS88" s="61">
        <f>($C$6+$D$6+$E$6)*Table53[[#This Row],[Locality''s Allocation Percentage ]]</f>
        <v>526943.06878004735</v>
      </c>
      <c r="BT88" s="61">
        <f>$F$6*Table53[[#This Row],[Locality''s Allocation Percentage ]]</f>
        <v>190675.65835971394</v>
      </c>
      <c r="BU88" s="61">
        <f t="shared" si="27"/>
        <v>47668.914589928485</v>
      </c>
      <c r="BV88" s="76">
        <f>($C$7+$D$7+$E$7)*Table53[[#This Row],[Locality''s Allocation Percentage ]]</f>
        <v>136725.43872063456</v>
      </c>
      <c r="BW88" s="76">
        <f>$F$7*Table53[[#This Row],[Locality''s Allocation Percentage ]]</f>
        <v>47822.27695610909</v>
      </c>
      <c r="BX88" s="76">
        <f t="shared" si="28"/>
        <v>11955.569239027272</v>
      </c>
    </row>
    <row r="89" spans="7:76" s="19" customFormat="1" ht="18" customHeight="1" x14ac:dyDescent="0.3">
      <c r="J89" s="36" t="s">
        <v>148</v>
      </c>
      <c r="K89" s="37">
        <v>3.3880338803387998E-2</v>
      </c>
      <c r="M89" s="22" t="s">
        <v>148</v>
      </c>
      <c r="N89" s="61">
        <f>($C$5+$D$5+$E$5)*Table53[[#This Row],[Locality''s Allocation Percentage ]]</f>
        <v>137767.93285203361</v>
      </c>
      <c r="O89" s="61">
        <f>($C$6+$D$6+$E$6)*Table53[[#This Row],[Locality''s Allocation Percentage ]]</f>
        <v>872146.12458563759</v>
      </c>
      <c r="P89" s="61">
        <f>($C$7+$D$7+$E$7)*Table53[[#This Row],[Locality''s Allocation Percentage ]]</f>
        <v>226294.96159526618</v>
      </c>
      <c r="Q89" s="61">
        <f>($C$8+$D$8+$E$8)*Table53[[#This Row],[Locality''s Allocation Percentage ]]</f>
        <v>181221.9175636447</v>
      </c>
      <c r="R89" s="61">
        <f>($C$9+$D$9+$E$9)*Table53[[#This Row],[Locality''s Allocation Percentage ]]</f>
        <v>181221.91756190656</v>
      </c>
      <c r="S89" s="61">
        <f>($C$10+$D$10+$E$10)*Table53[[#This Row],[Locality''s Allocation Percentage ]]</f>
        <v>209040.20988578058</v>
      </c>
      <c r="T89" s="61">
        <f>($C$11+$D$11+$E$11)*Table53[[#This Row],[Locality''s Allocation Percentage ]]</f>
        <v>152861.4152610582</v>
      </c>
      <c r="U89" s="61">
        <f>($C$12+$D$12+$E$12)*Table53[[#This Row],[Locality''s Allocation Percentage ]]</f>
        <v>240957.10085186386</v>
      </c>
      <c r="V89" s="61">
        <f>($C$13+$D$13+$E$13)*Table53[[#This Row],[Locality''s Allocation Percentage ]]</f>
        <v>248556.36086641558</v>
      </c>
      <c r="W89" s="61">
        <f>($C$14+$D$14+$E$14)*Table53[[#This Row],[Locality''s Allocation Percentage ]]</f>
        <v>248556.36104023046</v>
      </c>
      <c r="X89" s="61">
        <f>($C$15+$D$15+$E$15)*Table53[[#This Row],[Locality''s Allocation Percentage ]]</f>
        <v>214582.23108869305</v>
      </c>
      <c r="Y89" s="61">
        <f>($C$16+$D$16+$E$16)*Table53[[#This Row],[Locality''s Allocation Percentage ]]</f>
        <v>179164.67926997392</v>
      </c>
      <c r="Z89" s="61">
        <f>($C$17+$D$17+$E$17)*Table53[[#This Row],[Locality''s Allocation Percentage ]]</f>
        <v>179164.67926997392</v>
      </c>
      <c r="AA89" s="61">
        <f>($C$18+$D$18+$E$18)*Table53[[#This Row],[Locality''s Allocation Percentage ]]</f>
        <v>179164.67926997392</v>
      </c>
      <c r="AB89" s="61">
        <f>($C$19+$D$19+$E$19)*Table53[[#This Row],[Locality''s Allocation Percentage ]]</f>
        <v>179164.67926997392</v>
      </c>
      <c r="AC89" s="61">
        <f>($C$20+$D$20+$E$20)*Table53[[#This Row],[Locality''s Allocation Percentage ]]</f>
        <v>179164.67926997392</v>
      </c>
      <c r="AD89" s="61">
        <f>($C$21+$D$21+$E$21)*Table53[[#This Row],[Locality''s Allocation Percentage ]]</f>
        <v>179164.67926997392</v>
      </c>
      <c r="AE89" s="61">
        <f>($C$22+$D$22+$E$22)*Table53[[#This Row],[Locality''s Allocation Percentage ]]</f>
        <v>179164.67926997392</v>
      </c>
      <c r="AF89" s="61"/>
      <c r="AG89" s="61"/>
      <c r="AH89" s="61">
        <f>$F$6*Table53[[#This Row],[Locality''s Allocation Percentage ]]</f>
        <v>315588.24158412835</v>
      </c>
      <c r="AI89" s="61">
        <f>$F$7*Table53[[#This Row],[Locality''s Allocation Percentage ]]</f>
        <v>79150.891219979283</v>
      </c>
      <c r="AJ89" s="61">
        <f>$F$8*Table53[[#This Row],[Locality''s Allocation Percentage ]]</f>
        <v>66448.036440003052</v>
      </c>
      <c r="AK89" s="61">
        <f>$F$9*Table53[[#This Row],[Locality''s Allocation Percentage ]]</f>
        <v>66448.036439365736</v>
      </c>
      <c r="AL89" s="61">
        <f>$F$10*Table53[[#This Row],[Locality''s Allocation Percentage ]]</f>
        <v>76648.076958119535</v>
      </c>
      <c r="AM89" s="61">
        <f>$F$11*Table53[[#This Row],[Locality''s Allocation Percentage ]]</f>
        <v>56049.185595721327</v>
      </c>
      <c r="AN89" s="61">
        <f>$F$12*Table53[[#This Row],[Locality''s Allocation Percentage ]]</f>
        <v>88350.93697901674</v>
      </c>
      <c r="AO89" s="61">
        <f>$F$13*Table53[[#This Row],[Locality''s Allocation Percentage ]]</f>
        <v>91137.332317685708</v>
      </c>
      <c r="AP89" s="61">
        <f>$F$14*Table53[[#This Row],[Locality''s Allocation Percentage ]]</f>
        <v>91137.332381417829</v>
      </c>
      <c r="AQ89" s="61">
        <f>$F$15*Table53[[#This Row],[Locality''s Allocation Percentage ]]</f>
        <v>78680.151399187453</v>
      </c>
      <c r="AR89" s="61">
        <f>$F$16*Table53[[#This Row],[Locality''s Allocation Percentage ]]</f>
        <v>65693.715732323762</v>
      </c>
      <c r="AS89" s="61">
        <f>$F$17*Table53[[#This Row],[Locality''s Allocation Percentage ]]</f>
        <v>65693.715732323762</v>
      </c>
      <c r="AT89" s="61">
        <f>$F$18*Table53[[#This Row],[Locality''s Allocation Percentage ]]</f>
        <v>65693.715732323762</v>
      </c>
      <c r="AU89" s="61">
        <f>$F$19*Table53[[#This Row],[Locality''s Allocation Percentage ]]</f>
        <v>65693.715732323762</v>
      </c>
      <c r="AV89" s="61">
        <f>$F$20*Table53[[#This Row],[Locality''s Allocation Percentage ]]</f>
        <v>65693.715732323762</v>
      </c>
      <c r="AW89" s="61">
        <f>$F$21*Table53[[#This Row],[Locality''s Allocation Percentage ]]</f>
        <v>65693.715732323762</v>
      </c>
      <c r="AX89" s="61">
        <f>$F$22*Table53[[#This Row],[Locality''s Allocation Percentage ]]</f>
        <v>65693.715732323762</v>
      </c>
      <c r="AY89" s="61"/>
      <c r="AZ89" s="61">
        <f t="shared" si="26"/>
        <v>0</v>
      </c>
      <c r="BA89" s="61">
        <f t="shared" si="26"/>
        <v>78897.060396032088</v>
      </c>
      <c r="BB89" s="61">
        <f t="shared" si="30"/>
        <v>19787.722804994821</v>
      </c>
      <c r="BC89" s="61">
        <f t="shared" si="31"/>
        <v>16612.009110000763</v>
      </c>
      <c r="BD89" s="61">
        <f t="shared" si="32"/>
        <v>16612.009109841434</v>
      </c>
      <c r="BE89" s="61">
        <f t="shared" si="33"/>
        <v>19162.019239529884</v>
      </c>
      <c r="BF89" s="61">
        <f t="shared" si="34"/>
        <v>14012.296398930332</v>
      </c>
      <c r="BG89" s="61">
        <f t="shared" si="35"/>
        <v>22087.734244754185</v>
      </c>
      <c r="BH89" s="61">
        <f t="shared" si="36"/>
        <v>22784.333079421427</v>
      </c>
      <c r="BI89" s="61">
        <f t="shared" si="37"/>
        <v>22784.333095354457</v>
      </c>
      <c r="BJ89" s="61">
        <f t="shared" si="38"/>
        <v>19670.037849796863</v>
      </c>
      <c r="BK89" s="61">
        <f t="shared" si="39"/>
        <v>16423.428933080941</v>
      </c>
      <c r="BL89" s="61">
        <f t="shared" si="40"/>
        <v>16423.428933080941</v>
      </c>
      <c r="BM89" s="61">
        <f t="shared" si="41"/>
        <v>16423.428933080941</v>
      </c>
      <c r="BN89" s="61">
        <f t="shared" si="42"/>
        <v>16423.428933080941</v>
      </c>
      <c r="BO89" s="61">
        <f t="shared" si="43"/>
        <v>16423.428933080941</v>
      </c>
      <c r="BP89" s="61">
        <f t="shared" si="44"/>
        <v>16423.428933080941</v>
      </c>
      <c r="BQ89" s="61">
        <f t="shared" si="29"/>
        <v>16423.428933080941</v>
      </c>
      <c r="BR89" s="61"/>
      <c r="BS89" s="61">
        <f>($C$6+$D$6+$E$6)*Table53[[#This Row],[Locality''s Allocation Percentage ]]</f>
        <v>872146.12458563759</v>
      </c>
      <c r="BT89" s="61">
        <f>$F$6*Table53[[#This Row],[Locality''s Allocation Percentage ]]</f>
        <v>315588.24158412835</v>
      </c>
      <c r="BU89" s="61">
        <f t="shared" si="27"/>
        <v>78897.060396032088</v>
      </c>
      <c r="BV89" s="76">
        <f>($C$7+$D$7+$E$7)*Table53[[#This Row],[Locality''s Allocation Percentage ]]</f>
        <v>226294.96159526618</v>
      </c>
      <c r="BW89" s="76">
        <f>$F$7*Table53[[#This Row],[Locality''s Allocation Percentage ]]</f>
        <v>79150.891219979283</v>
      </c>
      <c r="BX89" s="76">
        <f t="shared" si="28"/>
        <v>19787.722804994821</v>
      </c>
    </row>
    <row r="90" spans="7:76" s="19" customFormat="1" ht="18" customHeight="1" x14ac:dyDescent="0.3">
      <c r="G90" s="35"/>
      <c r="J90" s="36" t="s">
        <v>251</v>
      </c>
      <c r="K90" s="37">
        <v>1.2200122001220001E-3</v>
      </c>
      <c r="M90" s="22" t="s">
        <v>135</v>
      </c>
      <c r="N90" s="61">
        <f>($C$5+$D$5+$E$5)*Table53[[#This Row],[Locality''s Allocation Percentage ]]</f>
        <v>4960.9468146245881</v>
      </c>
      <c r="O90" s="61">
        <f>($C$6+$D$6+$E$6)*Table53[[#This Row],[Locality''s Allocation Percentage ]]</f>
        <v>31405.497992753189</v>
      </c>
      <c r="P90" s="61">
        <f>($C$7+$D$7+$E$7)*Table53[[#This Row],[Locality''s Allocation Percentage ]]</f>
        <v>8148.7559960514982</v>
      </c>
      <c r="Q90" s="61">
        <f>($C$8+$D$8+$E$8)*Table53[[#This Row],[Locality''s Allocation Percentage ]]</f>
        <v>6525.700691488978</v>
      </c>
      <c r="R90" s="61">
        <f>($C$9+$D$9+$E$9)*Table53[[#This Row],[Locality''s Allocation Percentage ]]</f>
        <v>6525.7006914263875</v>
      </c>
      <c r="S90" s="61">
        <f>($C$10+$D$10+$E$10)*Table53[[#This Row],[Locality''s Allocation Percentage ]]</f>
        <v>7527.4219616485343</v>
      </c>
      <c r="T90" s="61">
        <f>($C$11+$D$11+$E$11)*Table53[[#This Row],[Locality''s Allocation Percentage ]]</f>
        <v>5504.4547408055196</v>
      </c>
      <c r="U90" s="61">
        <f>($C$12+$D$12+$E$12)*Table53[[#This Row],[Locality''s Allocation Percentage ]]</f>
        <v>8676.7314946657007</v>
      </c>
      <c r="V90" s="61">
        <f>($C$13+$D$13+$E$13)*Table53[[#This Row],[Locality''s Allocation Percentage ]]</f>
        <v>8950.3766309630173</v>
      </c>
      <c r="W90" s="61">
        <f>($C$14+$D$14+$E$14)*Table53[[#This Row],[Locality''s Allocation Percentage ]]</f>
        <v>8950.3766372219943</v>
      </c>
      <c r="X90" s="61">
        <f>($C$15+$D$15+$E$15)*Table53[[#This Row],[Locality''s Allocation Percentage ]]</f>
        <v>7726.9870698998102</v>
      </c>
      <c r="Y90" s="61">
        <f>($C$16+$D$16+$E$16)*Table53[[#This Row],[Locality''s Allocation Percentage ]]</f>
        <v>6451.6206820946936</v>
      </c>
      <c r="Z90" s="61">
        <f>($C$17+$D$17+$E$17)*Table53[[#This Row],[Locality''s Allocation Percentage ]]</f>
        <v>6451.6206820946936</v>
      </c>
      <c r="AA90" s="61">
        <f>($C$18+$D$18+$E$18)*Table53[[#This Row],[Locality''s Allocation Percentage ]]</f>
        <v>6451.6206820946936</v>
      </c>
      <c r="AB90" s="61">
        <f>($C$19+$D$19+$E$19)*Table53[[#This Row],[Locality''s Allocation Percentage ]]</f>
        <v>6451.6206820946936</v>
      </c>
      <c r="AC90" s="61">
        <f>($C$20+$D$20+$E$20)*Table53[[#This Row],[Locality''s Allocation Percentage ]]</f>
        <v>6451.6206820946936</v>
      </c>
      <c r="AD90" s="61">
        <f>($C$21+$D$21+$E$21)*Table53[[#This Row],[Locality''s Allocation Percentage ]]</f>
        <v>6451.6206820946936</v>
      </c>
      <c r="AE90" s="61">
        <f>($C$22+$D$22+$E$22)*Table53[[#This Row],[Locality''s Allocation Percentage ]]</f>
        <v>6451.6206820946936</v>
      </c>
      <c r="AF90" s="61"/>
      <c r="AG90" s="61"/>
      <c r="AH90" s="61">
        <f>$F$6*Table53[[#This Row],[Locality''s Allocation Percentage ]]</f>
        <v>11364.157459640988</v>
      </c>
      <c r="AI90" s="61">
        <f>$F$7*Table53[[#This Row],[Locality''s Allocation Percentage ]]</f>
        <v>2850.1796720299508</v>
      </c>
      <c r="AJ90" s="61">
        <f>$F$8*Table53[[#This Row],[Locality''s Allocation Percentage ]]</f>
        <v>2392.7569202126251</v>
      </c>
      <c r="AK90" s="61">
        <f>$F$9*Table53[[#This Row],[Locality''s Allocation Percentage ]]</f>
        <v>2392.7569201896758</v>
      </c>
      <c r="AL90" s="61">
        <f>$F$10*Table53[[#This Row],[Locality''s Allocation Percentage ]]</f>
        <v>2760.0547192711288</v>
      </c>
      <c r="AM90" s="61">
        <f>$F$11*Table53[[#This Row],[Locality''s Allocation Percentage ]]</f>
        <v>2018.3000716286901</v>
      </c>
      <c r="AN90" s="61">
        <f>$F$12*Table53[[#This Row],[Locality''s Allocation Percentage ]]</f>
        <v>3181.4682147107565</v>
      </c>
      <c r="AO90" s="61">
        <f>$F$13*Table53[[#This Row],[Locality''s Allocation Percentage ]]</f>
        <v>3281.8047646864393</v>
      </c>
      <c r="AP90" s="61">
        <f>$F$14*Table53[[#This Row],[Locality''s Allocation Percentage ]]</f>
        <v>3281.8047669813977</v>
      </c>
      <c r="AQ90" s="61">
        <f>$F$15*Table53[[#This Row],[Locality''s Allocation Percentage ]]</f>
        <v>2833.2285922965971</v>
      </c>
      <c r="AR90" s="61">
        <f>$F$16*Table53[[#This Row],[Locality''s Allocation Percentage ]]</f>
        <v>2365.5942501013874</v>
      </c>
      <c r="AS90" s="61">
        <f>$F$17*Table53[[#This Row],[Locality''s Allocation Percentage ]]</f>
        <v>2365.5942501013874</v>
      </c>
      <c r="AT90" s="61">
        <f>$F$18*Table53[[#This Row],[Locality''s Allocation Percentage ]]</f>
        <v>2365.5942501013874</v>
      </c>
      <c r="AU90" s="61">
        <f>$F$19*Table53[[#This Row],[Locality''s Allocation Percentage ]]</f>
        <v>2365.5942501013874</v>
      </c>
      <c r="AV90" s="61">
        <f>$F$20*Table53[[#This Row],[Locality''s Allocation Percentage ]]</f>
        <v>2365.5942501013874</v>
      </c>
      <c r="AW90" s="61">
        <f>$F$21*Table53[[#This Row],[Locality''s Allocation Percentage ]]</f>
        <v>2365.5942501013874</v>
      </c>
      <c r="AX90" s="61">
        <f>$F$22*Table53[[#This Row],[Locality''s Allocation Percentage ]]</f>
        <v>2365.5942501013874</v>
      </c>
      <c r="AY90" s="61"/>
      <c r="AZ90" s="61">
        <f t="shared" si="26"/>
        <v>0</v>
      </c>
      <c r="BA90" s="61">
        <f t="shared" si="26"/>
        <v>2841.0393649102471</v>
      </c>
      <c r="BB90" s="61">
        <f t="shared" si="30"/>
        <v>712.54491800748769</v>
      </c>
      <c r="BC90" s="61">
        <f t="shared" si="31"/>
        <v>598.18923005315628</v>
      </c>
      <c r="BD90" s="61">
        <f t="shared" si="32"/>
        <v>598.18923004741896</v>
      </c>
      <c r="BE90" s="61">
        <f t="shared" si="33"/>
        <v>690.01367981778219</v>
      </c>
      <c r="BF90" s="61">
        <f t="shared" si="34"/>
        <v>504.57501790717254</v>
      </c>
      <c r="BG90" s="61">
        <f t="shared" si="35"/>
        <v>795.36705367768911</v>
      </c>
      <c r="BH90" s="61">
        <f t="shared" si="36"/>
        <v>820.45119117160982</v>
      </c>
      <c r="BI90" s="61">
        <f t="shared" si="37"/>
        <v>820.45119174534943</v>
      </c>
      <c r="BJ90" s="61">
        <f t="shared" si="38"/>
        <v>708.30714807414927</v>
      </c>
      <c r="BK90" s="61">
        <f t="shared" si="39"/>
        <v>591.39856252534685</v>
      </c>
      <c r="BL90" s="61">
        <f t="shared" si="40"/>
        <v>591.39856252534685</v>
      </c>
      <c r="BM90" s="61">
        <f t="shared" si="41"/>
        <v>591.39856252534685</v>
      </c>
      <c r="BN90" s="61">
        <f t="shared" si="42"/>
        <v>591.39856252534685</v>
      </c>
      <c r="BO90" s="61">
        <f t="shared" si="43"/>
        <v>591.39856252534685</v>
      </c>
      <c r="BP90" s="61">
        <f t="shared" si="44"/>
        <v>591.39856252534685</v>
      </c>
      <c r="BQ90" s="61">
        <f t="shared" si="29"/>
        <v>591.39856252534685</v>
      </c>
      <c r="BR90" s="61"/>
      <c r="BS90" s="61">
        <f>($C$6+$D$6+$E$6)*Table53[[#This Row],[Locality''s Allocation Percentage ]]</f>
        <v>31405.497992753189</v>
      </c>
      <c r="BT90" s="61">
        <f>$F$6*Table53[[#This Row],[Locality''s Allocation Percentage ]]</f>
        <v>11364.157459640988</v>
      </c>
      <c r="BU90" s="61">
        <f t="shared" si="27"/>
        <v>2841.0393649102471</v>
      </c>
      <c r="BV90" s="76">
        <f>($C$7+$D$7+$E$7)*Table53[[#This Row],[Locality''s Allocation Percentage ]]</f>
        <v>8148.7559960514982</v>
      </c>
      <c r="BW90" s="76">
        <f>$F$7*Table53[[#This Row],[Locality''s Allocation Percentage ]]</f>
        <v>2850.1796720299508</v>
      </c>
      <c r="BX90" s="76">
        <f t="shared" si="28"/>
        <v>712.54491800748769</v>
      </c>
    </row>
    <row r="91" spans="7:76" s="19" customFormat="1" ht="18" customHeight="1" x14ac:dyDescent="0.3">
      <c r="J91" s="36" t="s">
        <v>252</v>
      </c>
      <c r="K91" s="37">
        <v>1.2900129001290001E-3</v>
      </c>
      <c r="M91" s="22" t="s">
        <v>145</v>
      </c>
      <c r="N91" s="61">
        <f>($C$5+$D$5+$E$5)*Table53[[#This Row],[Locality''s Allocation Percentage ]]</f>
        <v>5245.5913039882935</v>
      </c>
      <c r="O91" s="61">
        <f>($C$6+$D$6+$E$6)*Table53[[#This Row],[Locality''s Allocation Percentage ]]</f>
        <v>33207.452795616075</v>
      </c>
      <c r="P91" s="61">
        <f>($C$7+$D$7+$E$7)*Table53[[#This Row],[Locality''s Allocation Percentage ]]</f>
        <v>8616.3075695954376</v>
      </c>
      <c r="Q91" s="61">
        <f>($C$8+$D$8+$E$8)*Table53[[#This Row],[Locality''s Allocation Percentage ]]</f>
        <v>6900.1261410006409</v>
      </c>
      <c r="R91" s="61">
        <f>($C$9+$D$9+$E$9)*Table53[[#This Row],[Locality''s Allocation Percentage ]]</f>
        <v>6900.1261409344597</v>
      </c>
      <c r="S91" s="61">
        <f>($C$10+$D$10+$E$10)*Table53[[#This Row],[Locality''s Allocation Percentage ]]</f>
        <v>7959.3232217431223</v>
      </c>
      <c r="T91" s="61">
        <f>($C$11+$D$11+$E$11)*Table53[[#This Row],[Locality''s Allocation Percentage ]]</f>
        <v>5820.284111179607</v>
      </c>
      <c r="U91" s="61">
        <f>($C$12+$D$12+$E$12)*Table53[[#This Row],[Locality''s Allocation Percentage ]]</f>
        <v>9174.5767443596342</v>
      </c>
      <c r="V91" s="61">
        <f>($C$13+$D$13+$E$13)*Table53[[#This Row],[Locality''s Allocation Percentage ]]</f>
        <v>9463.9228311002407</v>
      </c>
      <c r="W91" s="61">
        <f>($C$14+$D$14+$E$14)*Table53[[#This Row],[Locality''s Allocation Percentage ]]</f>
        <v>9463.922837718339</v>
      </c>
      <c r="X91" s="61">
        <f>($C$15+$D$15+$E$15)*Table53[[#This Row],[Locality''s Allocation Percentage ]]</f>
        <v>8170.3387870252091</v>
      </c>
      <c r="Y91" s="61">
        <f>($C$16+$D$16+$E$16)*Table53[[#This Row],[Locality''s Allocation Percentage ]]</f>
        <v>6821.7956392640617</v>
      </c>
      <c r="Z91" s="61">
        <f>($C$17+$D$17+$E$17)*Table53[[#This Row],[Locality''s Allocation Percentage ]]</f>
        <v>6821.7956392640617</v>
      </c>
      <c r="AA91" s="61">
        <f>($C$18+$D$18+$E$18)*Table53[[#This Row],[Locality''s Allocation Percentage ]]</f>
        <v>6821.7956392640617</v>
      </c>
      <c r="AB91" s="61">
        <f>($C$19+$D$19+$E$19)*Table53[[#This Row],[Locality''s Allocation Percentage ]]</f>
        <v>6821.7956392640617</v>
      </c>
      <c r="AC91" s="61">
        <f>($C$20+$D$20+$E$20)*Table53[[#This Row],[Locality''s Allocation Percentage ]]</f>
        <v>6821.7956392640617</v>
      </c>
      <c r="AD91" s="61">
        <f>($C$21+$D$21+$E$21)*Table53[[#This Row],[Locality''s Allocation Percentage ]]</f>
        <v>6821.7956392640617</v>
      </c>
      <c r="AE91" s="61">
        <f>($C$22+$D$22+$E$22)*Table53[[#This Row],[Locality''s Allocation Percentage ]]</f>
        <v>6821.7956392640617</v>
      </c>
      <c r="AF91" s="61"/>
      <c r="AG91" s="61"/>
      <c r="AH91" s="61">
        <f>$F$6*Table53[[#This Row],[Locality''s Allocation Percentage ]]</f>
        <v>12016.199281095798</v>
      </c>
      <c r="AI91" s="61">
        <f>$F$7*Table53[[#This Row],[Locality''s Allocation Percentage ]]</f>
        <v>3013.7145712447841</v>
      </c>
      <c r="AJ91" s="61">
        <f>$F$8*Table53[[#This Row],[Locality''s Allocation Percentage ]]</f>
        <v>2530.0462517002347</v>
      </c>
      <c r="AK91" s="61">
        <f>$F$9*Table53[[#This Row],[Locality''s Allocation Percentage ]]</f>
        <v>2530.0462516759685</v>
      </c>
      <c r="AL91" s="61">
        <f>$F$10*Table53[[#This Row],[Locality''s Allocation Percentage ]]</f>
        <v>2918.4185146391446</v>
      </c>
      <c r="AM91" s="61">
        <f>$F$11*Table53[[#This Row],[Locality''s Allocation Percentage ]]</f>
        <v>2134.1041740991891</v>
      </c>
      <c r="AN91" s="61">
        <f>$F$12*Table53[[#This Row],[Locality''s Allocation Percentage ]]</f>
        <v>3364.0114729318657</v>
      </c>
      <c r="AO91" s="61">
        <f>$F$13*Table53[[#This Row],[Locality''s Allocation Percentage ]]</f>
        <v>3470.1050380700876</v>
      </c>
      <c r="AP91" s="61">
        <f>$F$14*Table53[[#This Row],[Locality''s Allocation Percentage ]]</f>
        <v>3470.1050404967241</v>
      </c>
      <c r="AQ91" s="61">
        <f>$F$15*Table53[[#This Row],[Locality''s Allocation Percentage ]]</f>
        <v>2995.7908885759102</v>
      </c>
      <c r="AR91" s="61">
        <f>$F$16*Table53[[#This Row],[Locality''s Allocation Percentage ]]</f>
        <v>2501.3250677301558</v>
      </c>
      <c r="AS91" s="61">
        <f>$F$17*Table53[[#This Row],[Locality''s Allocation Percentage ]]</f>
        <v>2501.3250677301558</v>
      </c>
      <c r="AT91" s="61">
        <f>$F$18*Table53[[#This Row],[Locality''s Allocation Percentage ]]</f>
        <v>2501.3250677301558</v>
      </c>
      <c r="AU91" s="61">
        <f>$F$19*Table53[[#This Row],[Locality''s Allocation Percentage ]]</f>
        <v>2501.3250677301558</v>
      </c>
      <c r="AV91" s="61">
        <f>$F$20*Table53[[#This Row],[Locality''s Allocation Percentage ]]</f>
        <v>2501.3250677301558</v>
      </c>
      <c r="AW91" s="61">
        <f>$F$21*Table53[[#This Row],[Locality''s Allocation Percentage ]]</f>
        <v>2501.3250677301558</v>
      </c>
      <c r="AX91" s="61">
        <f>$F$22*Table53[[#This Row],[Locality''s Allocation Percentage ]]</f>
        <v>2501.3250677301558</v>
      </c>
      <c r="AY91" s="61"/>
      <c r="AZ91" s="61">
        <f t="shared" si="26"/>
        <v>0</v>
      </c>
      <c r="BA91" s="61">
        <f t="shared" si="26"/>
        <v>3004.0498202739495</v>
      </c>
      <c r="BB91" s="61">
        <f t="shared" si="30"/>
        <v>753.42864281119603</v>
      </c>
      <c r="BC91" s="61">
        <f t="shared" si="31"/>
        <v>632.51156292505868</v>
      </c>
      <c r="BD91" s="61">
        <f t="shared" si="32"/>
        <v>632.51156291899213</v>
      </c>
      <c r="BE91" s="61">
        <f t="shared" si="33"/>
        <v>729.60462865978616</v>
      </c>
      <c r="BF91" s="61">
        <f t="shared" si="34"/>
        <v>533.52604352479727</v>
      </c>
      <c r="BG91" s="61">
        <f t="shared" si="35"/>
        <v>841.00286823296642</v>
      </c>
      <c r="BH91" s="61">
        <f t="shared" si="36"/>
        <v>867.52625951752191</v>
      </c>
      <c r="BI91" s="61">
        <f t="shared" si="37"/>
        <v>867.52626012418102</v>
      </c>
      <c r="BJ91" s="61">
        <f t="shared" si="38"/>
        <v>748.94772214397756</v>
      </c>
      <c r="BK91" s="61">
        <f t="shared" si="39"/>
        <v>625.33126693253894</v>
      </c>
      <c r="BL91" s="61">
        <f t="shared" si="40"/>
        <v>625.33126693253894</v>
      </c>
      <c r="BM91" s="61">
        <f t="shared" si="41"/>
        <v>625.33126693253894</v>
      </c>
      <c r="BN91" s="61">
        <f t="shared" si="42"/>
        <v>625.33126693253894</v>
      </c>
      <c r="BO91" s="61">
        <f t="shared" si="43"/>
        <v>625.33126693253894</v>
      </c>
      <c r="BP91" s="61">
        <f t="shared" si="44"/>
        <v>625.33126693253894</v>
      </c>
      <c r="BQ91" s="61">
        <f t="shared" si="29"/>
        <v>625.33126693253894</v>
      </c>
      <c r="BR91" s="61"/>
      <c r="BS91" s="61">
        <f>($C$6+$D$6+$E$6)*Table53[[#This Row],[Locality''s Allocation Percentage ]]</f>
        <v>33207.452795616075</v>
      </c>
      <c r="BT91" s="61">
        <f>$F$6*Table53[[#This Row],[Locality''s Allocation Percentage ]]</f>
        <v>12016.199281095798</v>
      </c>
      <c r="BU91" s="61">
        <f t="shared" si="27"/>
        <v>3004.0498202739495</v>
      </c>
      <c r="BV91" s="76">
        <f>($C$7+$D$7+$E$7)*Table53[[#This Row],[Locality''s Allocation Percentage ]]</f>
        <v>8616.3075695954376</v>
      </c>
      <c r="BW91" s="76">
        <f>$F$7*Table53[[#This Row],[Locality''s Allocation Percentage ]]</f>
        <v>3013.7145712447841</v>
      </c>
      <c r="BX91" s="76">
        <f t="shared" si="28"/>
        <v>753.42864281119603</v>
      </c>
    </row>
    <row r="92" spans="7:76" s="19" customFormat="1" ht="18" customHeight="1" x14ac:dyDescent="0.3">
      <c r="J92" s="36" t="s">
        <v>99</v>
      </c>
      <c r="K92" s="37">
        <v>1.10001100011E-3</v>
      </c>
      <c r="M92" s="22" t="s">
        <v>99</v>
      </c>
      <c r="N92" s="61">
        <f>($C$5+$D$5+$E$5)*Table53[[#This Row],[Locality''s Allocation Percentage ]]</f>
        <v>4472.9848328582348</v>
      </c>
      <c r="O92" s="61">
        <f>($C$6+$D$6+$E$6)*Table53[[#This Row],[Locality''s Allocation Percentage ]]</f>
        <v>28316.432616416809</v>
      </c>
      <c r="P92" s="61">
        <f>($C$7+$D$7+$E$7)*Table53[[#This Row],[Locality''s Allocation Percentage ]]</f>
        <v>7347.2390128333182</v>
      </c>
      <c r="Q92" s="61">
        <f>($C$8+$D$8+$E$8)*Table53[[#This Row],[Locality''s Allocation Percentage ]]</f>
        <v>5883.8284923261272</v>
      </c>
      <c r="R92" s="61">
        <f>($C$9+$D$9+$E$9)*Table53[[#This Row],[Locality''s Allocation Percentage ]]</f>
        <v>5883.8284922696939</v>
      </c>
      <c r="S92" s="61">
        <f>($C$10+$D$10+$E$10)*Table53[[#This Row],[Locality''s Allocation Percentage ]]</f>
        <v>6787.0198014863827</v>
      </c>
      <c r="T92" s="61">
        <f>($C$11+$D$11+$E$11)*Table53[[#This Row],[Locality''s Allocation Percentage ]]</f>
        <v>4963.0329630213701</v>
      </c>
      <c r="U92" s="61">
        <f>($C$12+$D$12+$E$12)*Table53[[#This Row],[Locality''s Allocation Percentage ]]</f>
        <v>7823.2824951903849</v>
      </c>
      <c r="V92" s="61">
        <f>($C$13+$D$13+$E$13)*Table53[[#This Row],[Locality''s Allocation Percentage ]]</f>
        <v>8070.0117164420644</v>
      </c>
      <c r="W92" s="61">
        <f>($C$14+$D$14+$E$14)*Table53[[#This Row],[Locality''s Allocation Percentage ]]</f>
        <v>8070.0117220854054</v>
      </c>
      <c r="X92" s="61">
        <f>($C$15+$D$15+$E$15)*Table53[[#This Row],[Locality''s Allocation Percentage ]]</f>
        <v>6966.9555548276976</v>
      </c>
      <c r="Y92" s="61">
        <f>($C$16+$D$16+$E$16)*Table53[[#This Row],[Locality''s Allocation Percentage ]]</f>
        <v>5817.0350412329208</v>
      </c>
      <c r="Z92" s="61">
        <f>($C$17+$D$17+$E$17)*Table53[[#This Row],[Locality''s Allocation Percentage ]]</f>
        <v>5817.0350412329208</v>
      </c>
      <c r="AA92" s="61">
        <f>($C$18+$D$18+$E$18)*Table53[[#This Row],[Locality''s Allocation Percentage ]]</f>
        <v>5817.0350412329208</v>
      </c>
      <c r="AB92" s="61">
        <f>($C$19+$D$19+$E$19)*Table53[[#This Row],[Locality''s Allocation Percentage ]]</f>
        <v>5817.0350412329208</v>
      </c>
      <c r="AC92" s="61">
        <f>($C$20+$D$20+$E$20)*Table53[[#This Row],[Locality''s Allocation Percentage ]]</f>
        <v>5817.0350412329208</v>
      </c>
      <c r="AD92" s="61">
        <f>($C$21+$D$21+$E$21)*Table53[[#This Row],[Locality''s Allocation Percentage ]]</f>
        <v>5817.0350412329208</v>
      </c>
      <c r="AE92" s="61">
        <f>($C$22+$D$22+$E$22)*Table53[[#This Row],[Locality''s Allocation Percentage ]]</f>
        <v>5817.0350412329208</v>
      </c>
      <c r="AF92" s="61"/>
      <c r="AG92" s="61"/>
      <c r="AH92" s="61">
        <f>$F$6*Table53[[#This Row],[Locality''s Allocation Percentage ]]</f>
        <v>10246.371480004169</v>
      </c>
      <c r="AI92" s="61">
        <f>$F$7*Table53[[#This Row],[Locality''s Allocation Percentage ]]</f>
        <v>2569.8341305188083</v>
      </c>
      <c r="AJ92" s="61">
        <f>$F$8*Table53[[#This Row],[Locality''s Allocation Percentage ]]</f>
        <v>2157.4037805195799</v>
      </c>
      <c r="AK92" s="61">
        <f>$F$9*Table53[[#This Row],[Locality''s Allocation Percentage ]]</f>
        <v>2157.403780498888</v>
      </c>
      <c r="AL92" s="61">
        <f>$F$10*Table53[[#This Row],[Locality''s Allocation Percentage ]]</f>
        <v>2488.5739272116734</v>
      </c>
      <c r="AM92" s="61">
        <f>$F$11*Table53[[#This Row],[Locality''s Allocation Percentage ]]</f>
        <v>1819.7787531078354</v>
      </c>
      <c r="AN92" s="61">
        <f>$F$12*Table53[[#This Row],[Locality''s Allocation Percentage ]]</f>
        <v>2868.5369149031412</v>
      </c>
      <c r="AO92" s="61">
        <f>$F$13*Table53[[#This Row],[Locality''s Allocation Percentage ]]</f>
        <v>2959.0042960287569</v>
      </c>
      <c r="AP92" s="61">
        <f>$F$14*Table53[[#This Row],[Locality''s Allocation Percentage ]]</f>
        <v>2959.0042980979815</v>
      </c>
      <c r="AQ92" s="61">
        <f>$F$15*Table53[[#This Row],[Locality''s Allocation Percentage ]]</f>
        <v>2554.5503701034891</v>
      </c>
      <c r="AR92" s="61">
        <f>$F$16*Table53[[#This Row],[Locality''s Allocation Percentage ]]</f>
        <v>2132.9128484520706</v>
      </c>
      <c r="AS92" s="61">
        <f>$F$17*Table53[[#This Row],[Locality''s Allocation Percentage ]]</f>
        <v>2132.9128484520706</v>
      </c>
      <c r="AT92" s="61">
        <f>$F$18*Table53[[#This Row],[Locality''s Allocation Percentage ]]</f>
        <v>2132.9128484520706</v>
      </c>
      <c r="AU92" s="61">
        <f>$F$19*Table53[[#This Row],[Locality''s Allocation Percentage ]]</f>
        <v>2132.9128484520706</v>
      </c>
      <c r="AV92" s="61">
        <f>$F$20*Table53[[#This Row],[Locality''s Allocation Percentage ]]</f>
        <v>2132.9128484520706</v>
      </c>
      <c r="AW92" s="61">
        <f>$F$21*Table53[[#This Row],[Locality''s Allocation Percentage ]]</f>
        <v>2132.9128484520706</v>
      </c>
      <c r="AX92" s="61">
        <f>$F$22*Table53[[#This Row],[Locality''s Allocation Percentage ]]</f>
        <v>2132.9128484520706</v>
      </c>
      <c r="AY92" s="61"/>
      <c r="AZ92" s="61">
        <f t="shared" si="26"/>
        <v>0</v>
      </c>
      <c r="BA92" s="61">
        <f t="shared" si="26"/>
        <v>2561.5928700010422</v>
      </c>
      <c r="BB92" s="61">
        <f t="shared" si="30"/>
        <v>642.45853262970206</v>
      </c>
      <c r="BC92" s="61">
        <f t="shared" si="31"/>
        <v>539.35094512989497</v>
      </c>
      <c r="BD92" s="61">
        <f t="shared" si="32"/>
        <v>539.35094512472199</v>
      </c>
      <c r="BE92" s="61">
        <f t="shared" si="33"/>
        <v>622.14348180291836</v>
      </c>
      <c r="BF92" s="61">
        <f t="shared" si="34"/>
        <v>454.94468827695886</v>
      </c>
      <c r="BG92" s="61">
        <f t="shared" si="35"/>
        <v>717.13422872578531</v>
      </c>
      <c r="BH92" s="61">
        <f t="shared" si="36"/>
        <v>739.75107400718923</v>
      </c>
      <c r="BI92" s="61">
        <f t="shared" si="37"/>
        <v>739.75107452449538</v>
      </c>
      <c r="BJ92" s="61">
        <f t="shared" si="38"/>
        <v>638.63759252587226</v>
      </c>
      <c r="BK92" s="61">
        <f t="shared" si="39"/>
        <v>533.22821211301766</v>
      </c>
      <c r="BL92" s="61">
        <f t="shared" si="40"/>
        <v>533.22821211301766</v>
      </c>
      <c r="BM92" s="61">
        <f t="shared" si="41"/>
        <v>533.22821211301766</v>
      </c>
      <c r="BN92" s="61">
        <f t="shared" si="42"/>
        <v>533.22821211301766</v>
      </c>
      <c r="BO92" s="61">
        <f t="shared" si="43"/>
        <v>533.22821211301766</v>
      </c>
      <c r="BP92" s="61">
        <f t="shared" si="44"/>
        <v>533.22821211301766</v>
      </c>
      <c r="BQ92" s="61">
        <f t="shared" si="29"/>
        <v>533.22821211301766</v>
      </c>
      <c r="BR92" s="61"/>
      <c r="BS92" s="61">
        <f>($C$6+$D$6+$E$6)*Table53[[#This Row],[Locality''s Allocation Percentage ]]</f>
        <v>28316.432616416809</v>
      </c>
      <c r="BT92" s="61">
        <f>$F$6*Table53[[#This Row],[Locality''s Allocation Percentage ]]</f>
        <v>10246.371480004169</v>
      </c>
      <c r="BU92" s="61">
        <f t="shared" si="27"/>
        <v>2561.5928700010422</v>
      </c>
      <c r="BV92" s="76">
        <f>($C$7+$D$7+$E$7)*Table53[[#This Row],[Locality''s Allocation Percentage ]]</f>
        <v>7347.2390128333182</v>
      </c>
      <c r="BW92" s="76">
        <f>$F$7*Table53[[#This Row],[Locality''s Allocation Percentage ]]</f>
        <v>2569.8341305188083</v>
      </c>
      <c r="BX92" s="76">
        <f t="shared" si="28"/>
        <v>642.45853262970206</v>
      </c>
    </row>
    <row r="93" spans="7:76" s="19" customFormat="1" ht="18" customHeight="1" x14ac:dyDescent="0.3">
      <c r="J93" s="36" t="s">
        <v>253</v>
      </c>
      <c r="K93" s="37">
        <v>1.3300133001329999E-3</v>
      </c>
      <c r="M93" s="22" t="s">
        <v>111</v>
      </c>
      <c r="N93" s="61">
        <f>($C$5+$D$5+$E$5)*Table53[[#This Row],[Locality''s Allocation Percentage ]]</f>
        <v>5408.245297910411</v>
      </c>
      <c r="O93" s="61">
        <f>($C$6+$D$6+$E$6)*Table53[[#This Row],[Locality''s Allocation Percentage ]]</f>
        <v>34237.141254394868</v>
      </c>
      <c r="P93" s="61">
        <f>($C$7+$D$7+$E$7)*Table53[[#This Row],[Locality''s Allocation Percentage ]]</f>
        <v>8883.4798973348297</v>
      </c>
      <c r="Q93" s="61">
        <f>($C$8+$D$8+$E$8)*Table53[[#This Row],[Locality''s Allocation Percentage ]]</f>
        <v>7114.08354072159</v>
      </c>
      <c r="R93" s="61">
        <f>($C$9+$D$9+$E$9)*Table53[[#This Row],[Locality''s Allocation Percentage ]]</f>
        <v>7114.083540653357</v>
      </c>
      <c r="S93" s="61">
        <f>($C$10+$D$10+$E$10)*Table53[[#This Row],[Locality''s Allocation Percentage ]]</f>
        <v>8206.1239417971719</v>
      </c>
      <c r="T93" s="61">
        <f>($C$11+$D$11+$E$11)*Table53[[#This Row],[Locality''s Allocation Percentage ]]</f>
        <v>6000.7580371076565</v>
      </c>
      <c r="U93" s="61">
        <f>($C$12+$D$12+$E$12)*Table53[[#This Row],[Locality''s Allocation Percentage ]]</f>
        <v>9459.0597441847385</v>
      </c>
      <c r="V93" s="61">
        <f>($C$13+$D$13+$E$13)*Table53[[#This Row],[Locality''s Allocation Percentage ]]</f>
        <v>9757.3778026072232</v>
      </c>
      <c r="W93" s="61">
        <f>($C$14+$D$14+$E$14)*Table53[[#This Row],[Locality''s Allocation Percentage ]]</f>
        <v>9757.3778094305344</v>
      </c>
      <c r="X93" s="61">
        <f>($C$15+$D$15+$E$15)*Table53[[#This Row],[Locality''s Allocation Percentage ]]</f>
        <v>8423.6826253825784</v>
      </c>
      <c r="Y93" s="61">
        <f>($C$16+$D$16+$E$16)*Table53[[#This Row],[Locality''s Allocation Percentage ]]</f>
        <v>7033.3241862179848</v>
      </c>
      <c r="Z93" s="61">
        <f>($C$17+$D$17+$E$17)*Table53[[#This Row],[Locality''s Allocation Percentage ]]</f>
        <v>7033.3241862179848</v>
      </c>
      <c r="AA93" s="61">
        <f>($C$18+$D$18+$E$18)*Table53[[#This Row],[Locality''s Allocation Percentage ]]</f>
        <v>7033.3241862179848</v>
      </c>
      <c r="AB93" s="61">
        <f>($C$19+$D$19+$E$19)*Table53[[#This Row],[Locality''s Allocation Percentage ]]</f>
        <v>7033.3241862179848</v>
      </c>
      <c r="AC93" s="61">
        <f>($C$20+$D$20+$E$20)*Table53[[#This Row],[Locality''s Allocation Percentage ]]</f>
        <v>7033.3241862179848</v>
      </c>
      <c r="AD93" s="61">
        <f>($C$21+$D$21+$E$21)*Table53[[#This Row],[Locality''s Allocation Percentage ]]</f>
        <v>7033.3241862179848</v>
      </c>
      <c r="AE93" s="61">
        <f>($C$22+$D$22+$E$22)*Table53[[#This Row],[Locality''s Allocation Percentage ]]</f>
        <v>7033.3241862179848</v>
      </c>
      <c r="AF93" s="61"/>
      <c r="AG93" s="61"/>
      <c r="AH93" s="61">
        <f>$F$6*Table53[[#This Row],[Locality''s Allocation Percentage ]]</f>
        <v>12388.794607641403</v>
      </c>
      <c r="AI93" s="61">
        <f>$F$7*Table53[[#This Row],[Locality''s Allocation Percentage ]]</f>
        <v>3107.1630850818315</v>
      </c>
      <c r="AJ93" s="61">
        <f>$F$8*Table53[[#This Row],[Locality''s Allocation Percentage ]]</f>
        <v>2608.4972982645827</v>
      </c>
      <c r="AK93" s="61">
        <f>$F$9*Table53[[#This Row],[Locality''s Allocation Percentage ]]</f>
        <v>2608.4972982395643</v>
      </c>
      <c r="AL93" s="61">
        <f>$F$10*Table53[[#This Row],[Locality''s Allocation Percentage ]]</f>
        <v>3008.9121119922961</v>
      </c>
      <c r="AM93" s="61">
        <f>$F$11*Table53[[#This Row],[Locality''s Allocation Percentage ]]</f>
        <v>2200.2779469394736</v>
      </c>
      <c r="AN93" s="61">
        <f>$F$12*Table53[[#This Row],[Locality''s Allocation Percentage ]]</f>
        <v>3468.3219062010703</v>
      </c>
      <c r="AO93" s="61">
        <f>$F$13*Table53[[#This Row],[Locality''s Allocation Percentage ]]</f>
        <v>3577.7051942893149</v>
      </c>
      <c r="AP93" s="61">
        <f>$F$14*Table53[[#This Row],[Locality''s Allocation Percentage ]]</f>
        <v>3577.7051967911957</v>
      </c>
      <c r="AQ93" s="61">
        <f>$F$15*Table53[[#This Row],[Locality''s Allocation Percentage ]]</f>
        <v>3088.6836293069455</v>
      </c>
      <c r="AR93" s="61">
        <f>$F$16*Table53[[#This Row],[Locality''s Allocation Percentage ]]</f>
        <v>2578.8855349465944</v>
      </c>
      <c r="AS93" s="61">
        <f>$F$17*Table53[[#This Row],[Locality''s Allocation Percentage ]]</f>
        <v>2578.8855349465944</v>
      </c>
      <c r="AT93" s="61">
        <f>$F$18*Table53[[#This Row],[Locality''s Allocation Percentage ]]</f>
        <v>2578.8855349465944</v>
      </c>
      <c r="AU93" s="61">
        <f>$F$19*Table53[[#This Row],[Locality''s Allocation Percentage ]]</f>
        <v>2578.8855349465944</v>
      </c>
      <c r="AV93" s="61">
        <f>$F$20*Table53[[#This Row],[Locality''s Allocation Percentage ]]</f>
        <v>2578.8855349465944</v>
      </c>
      <c r="AW93" s="61">
        <f>$F$21*Table53[[#This Row],[Locality''s Allocation Percentage ]]</f>
        <v>2578.8855349465944</v>
      </c>
      <c r="AX93" s="61">
        <f>$F$22*Table53[[#This Row],[Locality''s Allocation Percentage ]]</f>
        <v>2578.8855349465944</v>
      </c>
      <c r="AY93" s="61"/>
      <c r="AZ93" s="61">
        <f t="shared" si="26"/>
        <v>0</v>
      </c>
      <c r="BA93" s="61">
        <f t="shared" si="26"/>
        <v>3097.1986519103507</v>
      </c>
      <c r="BB93" s="61">
        <f t="shared" si="30"/>
        <v>776.79077127045787</v>
      </c>
      <c r="BC93" s="61">
        <f t="shared" si="31"/>
        <v>652.12432456614567</v>
      </c>
      <c r="BD93" s="61">
        <f t="shared" si="32"/>
        <v>652.12432455989108</v>
      </c>
      <c r="BE93" s="61">
        <f t="shared" si="33"/>
        <v>752.22802799807403</v>
      </c>
      <c r="BF93" s="61">
        <f t="shared" si="34"/>
        <v>550.06948673486841</v>
      </c>
      <c r="BG93" s="61">
        <f t="shared" si="35"/>
        <v>867.08047655026758</v>
      </c>
      <c r="BH93" s="61">
        <f t="shared" si="36"/>
        <v>894.42629857232873</v>
      </c>
      <c r="BI93" s="61">
        <f t="shared" si="37"/>
        <v>894.42629919779893</v>
      </c>
      <c r="BJ93" s="61">
        <f t="shared" si="38"/>
        <v>772.17090732673637</v>
      </c>
      <c r="BK93" s="61">
        <f t="shared" si="39"/>
        <v>644.72138373664859</v>
      </c>
      <c r="BL93" s="61">
        <f t="shared" si="40"/>
        <v>644.72138373664859</v>
      </c>
      <c r="BM93" s="61">
        <f t="shared" si="41"/>
        <v>644.72138373664859</v>
      </c>
      <c r="BN93" s="61">
        <f t="shared" si="42"/>
        <v>644.72138373664859</v>
      </c>
      <c r="BO93" s="61">
        <f t="shared" si="43"/>
        <v>644.72138373664859</v>
      </c>
      <c r="BP93" s="61">
        <f t="shared" si="44"/>
        <v>644.72138373664859</v>
      </c>
      <c r="BQ93" s="61">
        <f t="shared" si="29"/>
        <v>644.72138373664859</v>
      </c>
      <c r="BR93" s="61"/>
      <c r="BS93" s="61">
        <f>($C$6+$D$6+$E$6)*Table53[[#This Row],[Locality''s Allocation Percentage ]]</f>
        <v>34237.141254394868</v>
      </c>
      <c r="BT93" s="61">
        <f>$F$6*Table53[[#This Row],[Locality''s Allocation Percentage ]]</f>
        <v>12388.794607641403</v>
      </c>
      <c r="BU93" s="61">
        <f t="shared" si="27"/>
        <v>3097.1986519103507</v>
      </c>
      <c r="BV93" s="76">
        <f>($C$7+$D$7+$E$7)*Table53[[#This Row],[Locality''s Allocation Percentage ]]</f>
        <v>8883.4798973348297</v>
      </c>
      <c r="BW93" s="76">
        <f>$F$7*Table53[[#This Row],[Locality''s Allocation Percentage ]]</f>
        <v>3107.1630850818315</v>
      </c>
      <c r="BX93" s="76">
        <f t="shared" si="28"/>
        <v>776.79077127045787</v>
      </c>
    </row>
    <row r="94" spans="7:76" s="19" customFormat="1" ht="18" customHeight="1" x14ac:dyDescent="0.3">
      <c r="J94" s="36" t="s">
        <v>254</v>
      </c>
      <c r="K94" s="37">
        <v>6.3800638006380099E-3</v>
      </c>
      <c r="M94" s="22" t="s">
        <v>47</v>
      </c>
      <c r="N94" s="61">
        <f>($C$5+$D$5+$E$5)*Table53[[#This Row],[Locality''s Allocation Percentage ]]</f>
        <v>25943.312030577803</v>
      </c>
      <c r="O94" s="61">
        <f>($C$6+$D$6+$E$6)*Table53[[#This Row],[Locality''s Allocation Percentage ]]</f>
        <v>164235.30917521773</v>
      </c>
      <c r="P94" s="61">
        <f>($C$7+$D$7+$E$7)*Table53[[#This Row],[Locality''s Allocation Percentage ]]</f>
        <v>42613.986274433308</v>
      </c>
      <c r="Q94" s="61">
        <f>($C$8+$D$8+$E$8)*Table53[[#This Row],[Locality''s Allocation Percentage ]]</f>
        <v>34126.205255491594</v>
      </c>
      <c r="R94" s="61">
        <f>($C$9+$D$9+$E$9)*Table53[[#This Row],[Locality''s Allocation Percentage ]]</f>
        <v>34126.205255164277</v>
      </c>
      <c r="S94" s="61">
        <f>($C$10+$D$10+$E$10)*Table53[[#This Row],[Locality''s Allocation Percentage ]]</f>
        <v>39364.714848621079</v>
      </c>
      <c r="T94" s="61">
        <f>($C$11+$D$11+$E$11)*Table53[[#This Row],[Locality''s Allocation Percentage ]]</f>
        <v>28785.59118552399</v>
      </c>
      <c r="U94" s="61">
        <f>($C$12+$D$12+$E$12)*Table53[[#This Row],[Locality''s Allocation Percentage ]]</f>
        <v>45375.038472104301</v>
      </c>
      <c r="V94" s="61">
        <f>($C$13+$D$13+$E$13)*Table53[[#This Row],[Locality''s Allocation Percentage ]]</f>
        <v>46806.067955364044</v>
      </c>
      <c r="W94" s="61">
        <f>($C$14+$D$14+$E$14)*Table53[[#This Row],[Locality''s Allocation Percentage ]]</f>
        <v>46806.067988095419</v>
      </c>
      <c r="X94" s="61">
        <f>($C$15+$D$15+$E$15)*Table53[[#This Row],[Locality''s Allocation Percentage ]]</f>
        <v>40408.342218000704</v>
      </c>
      <c r="Y94" s="61">
        <f>($C$16+$D$16+$E$16)*Table53[[#This Row],[Locality''s Allocation Percentage ]]</f>
        <v>33738.803239150991</v>
      </c>
      <c r="Z94" s="61">
        <f>($C$17+$D$17+$E$17)*Table53[[#This Row],[Locality''s Allocation Percentage ]]</f>
        <v>33738.803239150991</v>
      </c>
      <c r="AA94" s="61">
        <f>($C$18+$D$18+$E$18)*Table53[[#This Row],[Locality''s Allocation Percentage ]]</f>
        <v>33738.803239150991</v>
      </c>
      <c r="AB94" s="61">
        <f>($C$19+$D$19+$E$19)*Table53[[#This Row],[Locality''s Allocation Percentage ]]</f>
        <v>33738.803239150991</v>
      </c>
      <c r="AC94" s="61">
        <f>($C$20+$D$20+$E$20)*Table53[[#This Row],[Locality''s Allocation Percentage ]]</f>
        <v>33738.803239150991</v>
      </c>
      <c r="AD94" s="61">
        <f>($C$21+$D$21+$E$21)*Table53[[#This Row],[Locality''s Allocation Percentage ]]</f>
        <v>33738.803239150991</v>
      </c>
      <c r="AE94" s="61">
        <f>($C$22+$D$22+$E$22)*Table53[[#This Row],[Locality''s Allocation Percentage ]]</f>
        <v>33738.803239150991</v>
      </c>
      <c r="AF94" s="61"/>
      <c r="AG94" s="61"/>
      <c r="AH94" s="61">
        <f>$F$6*Table53[[#This Row],[Locality''s Allocation Percentage ]]</f>
        <v>59428.954584024272</v>
      </c>
      <c r="AI94" s="61">
        <f>$F$7*Table53[[#This Row],[Locality''s Allocation Percentage ]]</f>
        <v>14905.03795700911</v>
      </c>
      <c r="AJ94" s="61">
        <f>$F$8*Table53[[#This Row],[Locality''s Allocation Percentage ]]</f>
        <v>12512.941927013582</v>
      </c>
      <c r="AK94" s="61">
        <f>$F$9*Table53[[#This Row],[Locality''s Allocation Percentage ]]</f>
        <v>12512.941926893569</v>
      </c>
      <c r="AL94" s="61">
        <f>$F$10*Table53[[#This Row],[Locality''s Allocation Percentage ]]</f>
        <v>14433.728777827728</v>
      </c>
      <c r="AM94" s="61">
        <f>$F$11*Table53[[#This Row],[Locality''s Allocation Percentage ]]</f>
        <v>10554.716768025462</v>
      </c>
      <c r="AN94" s="61">
        <f>$F$12*Table53[[#This Row],[Locality''s Allocation Percentage ]]</f>
        <v>16637.514106438244</v>
      </c>
      <c r="AO94" s="61">
        <f>$F$13*Table53[[#This Row],[Locality''s Allocation Percentage ]]</f>
        <v>17162.224916966818</v>
      </c>
      <c r="AP94" s="61">
        <f>$F$14*Table53[[#This Row],[Locality''s Allocation Percentage ]]</f>
        <v>17162.22492896832</v>
      </c>
      <c r="AQ94" s="61">
        <f>$F$15*Table53[[#This Row],[Locality''s Allocation Percentage ]]</f>
        <v>14816.392146600259</v>
      </c>
      <c r="AR94" s="61">
        <f>$F$16*Table53[[#This Row],[Locality''s Allocation Percentage ]]</f>
        <v>12370.894521022028</v>
      </c>
      <c r="AS94" s="61">
        <f>$F$17*Table53[[#This Row],[Locality''s Allocation Percentage ]]</f>
        <v>12370.894521022028</v>
      </c>
      <c r="AT94" s="61">
        <f>$F$18*Table53[[#This Row],[Locality''s Allocation Percentage ]]</f>
        <v>12370.894521022028</v>
      </c>
      <c r="AU94" s="61">
        <f>$F$19*Table53[[#This Row],[Locality''s Allocation Percentage ]]</f>
        <v>12370.894521022028</v>
      </c>
      <c r="AV94" s="61">
        <f>$F$20*Table53[[#This Row],[Locality''s Allocation Percentage ]]</f>
        <v>12370.894521022028</v>
      </c>
      <c r="AW94" s="61">
        <f>$F$21*Table53[[#This Row],[Locality''s Allocation Percentage ]]</f>
        <v>12370.894521022028</v>
      </c>
      <c r="AX94" s="61">
        <f>$F$22*Table53[[#This Row],[Locality''s Allocation Percentage ]]</f>
        <v>12370.894521022028</v>
      </c>
      <c r="AY94" s="61"/>
      <c r="AZ94" s="61">
        <f t="shared" si="26"/>
        <v>0</v>
      </c>
      <c r="BA94" s="61">
        <f t="shared" si="26"/>
        <v>14857.238646006068</v>
      </c>
      <c r="BB94" s="61">
        <f t="shared" si="30"/>
        <v>3726.2594892522775</v>
      </c>
      <c r="BC94" s="61">
        <f t="shared" si="31"/>
        <v>3128.2354817533956</v>
      </c>
      <c r="BD94" s="61">
        <f t="shared" si="32"/>
        <v>3128.2354817233922</v>
      </c>
      <c r="BE94" s="61">
        <f t="shared" si="33"/>
        <v>3608.4321944569319</v>
      </c>
      <c r="BF94" s="61">
        <f t="shared" si="34"/>
        <v>2638.6791920063656</v>
      </c>
      <c r="BG94" s="61">
        <f t="shared" si="35"/>
        <v>4159.378526609561</v>
      </c>
      <c r="BH94" s="61">
        <f t="shared" si="36"/>
        <v>4290.5562292417044</v>
      </c>
      <c r="BI94" s="61">
        <f t="shared" si="37"/>
        <v>4290.5562322420801</v>
      </c>
      <c r="BJ94" s="61">
        <f t="shared" si="38"/>
        <v>3704.0980366500648</v>
      </c>
      <c r="BK94" s="61">
        <f t="shared" si="39"/>
        <v>3092.723630255507</v>
      </c>
      <c r="BL94" s="61">
        <f t="shared" si="40"/>
        <v>3092.723630255507</v>
      </c>
      <c r="BM94" s="61">
        <f t="shared" si="41"/>
        <v>3092.723630255507</v>
      </c>
      <c r="BN94" s="61">
        <f t="shared" si="42"/>
        <v>3092.723630255507</v>
      </c>
      <c r="BO94" s="61">
        <f t="shared" si="43"/>
        <v>3092.723630255507</v>
      </c>
      <c r="BP94" s="61">
        <f t="shared" si="44"/>
        <v>3092.723630255507</v>
      </c>
      <c r="BQ94" s="61">
        <f t="shared" si="29"/>
        <v>3092.723630255507</v>
      </c>
      <c r="BR94" s="61"/>
      <c r="BS94" s="61">
        <f>($C$6+$D$6+$E$6)*Table53[[#This Row],[Locality''s Allocation Percentage ]]</f>
        <v>164235.30917521773</v>
      </c>
      <c r="BT94" s="61">
        <f>$F$6*Table53[[#This Row],[Locality''s Allocation Percentage ]]</f>
        <v>59428.954584024272</v>
      </c>
      <c r="BU94" s="61">
        <f t="shared" si="27"/>
        <v>14857.238646006068</v>
      </c>
      <c r="BV94" s="76">
        <f>($C$7+$D$7+$E$7)*Table53[[#This Row],[Locality''s Allocation Percentage ]]</f>
        <v>42613.986274433308</v>
      </c>
      <c r="BW94" s="76">
        <f>$F$7*Table53[[#This Row],[Locality''s Allocation Percentage ]]</f>
        <v>14905.03795700911</v>
      </c>
      <c r="BX94" s="76">
        <f t="shared" si="28"/>
        <v>3726.2594892522775</v>
      </c>
    </row>
    <row r="95" spans="7:76" s="19" customFormat="1" ht="18" customHeight="1" x14ac:dyDescent="0.3">
      <c r="J95" s="36" t="s">
        <v>255</v>
      </c>
      <c r="K95" s="37">
        <v>4.1000410004099997E-3</v>
      </c>
      <c r="M95" s="22" t="s">
        <v>35</v>
      </c>
      <c r="N95" s="61">
        <f>($C$5+$D$5+$E$5)*Table53[[#This Row],[Locality''s Allocation Percentage ]]</f>
        <v>16672.034377017055</v>
      </c>
      <c r="O95" s="61">
        <f>($C$6+$D$6+$E$6)*Table53[[#This Row],[Locality''s Allocation Percentage ]]</f>
        <v>105543.06702482628</v>
      </c>
      <c r="P95" s="61">
        <f>($C$7+$D$7+$E$7)*Table53[[#This Row],[Locality''s Allocation Percentage ]]</f>
        <v>27385.16359328782</v>
      </c>
      <c r="Q95" s="61">
        <f>($C$8+$D$8+$E$8)*Table53[[#This Row],[Locality''s Allocation Percentage ]]</f>
        <v>21930.633471397381</v>
      </c>
      <c r="R95" s="61">
        <f>($C$9+$D$9+$E$9)*Table53[[#This Row],[Locality''s Allocation Percentage ]]</f>
        <v>21930.63347118704</v>
      </c>
      <c r="S95" s="61">
        <f>($C$10+$D$10+$E$10)*Table53[[#This Row],[Locality''s Allocation Percentage ]]</f>
        <v>25297.073805540153</v>
      </c>
      <c r="T95" s="61">
        <f>($C$11+$D$11+$E$11)*Table53[[#This Row],[Locality''s Allocation Percentage ]]</f>
        <v>18498.577407625107</v>
      </c>
      <c r="U95" s="61">
        <f>($C$12+$D$12+$E$12)*Table53[[#This Row],[Locality''s Allocation Percentage ]]</f>
        <v>29159.507482073252</v>
      </c>
      <c r="V95" s="61">
        <f>($C$13+$D$13+$E$13)*Table53[[#This Row],[Locality''s Allocation Percentage ]]</f>
        <v>30079.134579465874</v>
      </c>
      <c r="W95" s="61">
        <f>($C$14+$D$14+$E$14)*Table53[[#This Row],[Locality''s Allocation Percentage ]]</f>
        <v>30079.134600500143</v>
      </c>
      <c r="X95" s="61">
        <f>($C$15+$D$15+$E$15)*Table53[[#This Row],[Locality''s Allocation Percentage ]]</f>
        <v>25967.743431630508</v>
      </c>
      <c r="Y95" s="61">
        <f>($C$16+$D$16+$E$16)*Table53[[#This Row],[Locality''s Allocation Percentage ]]</f>
        <v>21681.676062777246</v>
      </c>
      <c r="Z95" s="61">
        <f>($C$17+$D$17+$E$17)*Table53[[#This Row],[Locality''s Allocation Percentage ]]</f>
        <v>21681.676062777246</v>
      </c>
      <c r="AA95" s="61">
        <f>($C$18+$D$18+$E$18)*Table53[[#This Row],[Locality''s Allocation Percentage ]]</f>
        <v>21681.676062777246</v>
      </c>
      <c r="AB95" s="61">
        <f>($C$19+$D$19+$E$19)*Table53[[#This Row],[Locality''s Allocation Percentage ]]</f>
        <v>21681.676062777246</v>
      </c>
      <c r="AC95" s="61">
        <f>($C$20+$D$20+$E$20)*Table53[[#This Row],[Locality''s Allocation Percentage ]]</f>
        <v>21681.676062777246</v>
      </c>
      <c r="AD95" s="61">
        <f>($C$21+$D$21+$E$21)*Table53[[#This Row],[Locality''s Allocation Percentage ]]</f>
        <v>21681.676062777246</v>
      </c>
      <c r="AE95" s="61">
        <f>($C$22+$D$22+$E$22)*Table53[[#This Row],[Locality''s Allocation Percentage ]]</f>
        <v>21681.676062777246</v>
      </c>
      <c r="AF95" s="61"/>
      <c r="AG95" s="61"/>
      <c r="AH95" s="61">
        <f>$F$6*Table53[[#This Row],[Locality''s Allocation Percentage ]]</f>
        <v>38191.020970924626</v>
      </c>
      <c r="AI95" s="61">
        <f>$F$7*Table53[[#This Row],[Locality''s Allocation Percentage ]]</f>
        <v>9578.472668297376</v>
      </c>
      <c r="AJ95" s="61">
        <f>$F$8*Table53[[#This Row],[Locality''s Allocation Percentage ]]</f>
        <v>8041.2322728457066</v>
      </c>
      <c r="AK95" s="61">
        <f>$F$9*Table53[[#This Row],[Locality''s Allocation Percentage ]]</f>
        <v>8041.2322727685814</v>
      </c>
      <c r="AL95" s="61">
        <f>$F$10*Table53[[#This Row],[Locality''s Allocation Percentage ]]</f>
        <v>9275.5937286980552</v>
      </c>
      <c r="AM95" s="61">
        <f>$F$11*Table53[[#This Row],[Locality''s Allocation Percentage ]]</f>
        <v>6782.8117161292039</v>
      </c>
      <c r="AN95" s="61">
        <f>$F$12*Table53[[#This Row],[Locality''s Allocation Percentage ]]</f>
        <v>10691.819410093525</v>
      </c>
      <c r="AO95" s="61">
        <f>$F$13*Table53[[#This Row],[Locality''s Allocation Percentage ]]</f>
        <v>11029.01601247082</v>
      </c>
      <c r="AP95" s="61">
        <f>$F$14*Table53[[#This Row],[Locality''s Allocation Percentage ]]</f>
        <v>11029.016020183386</v>
      </c>
      <c r="AQ95" s="61">
        <f>$F$15*Table53[[#This Row],[Locality''s Allocation Percentage ]]</f>
        <v>9521.5059249311853</v>
      </c>
      <c r="AR95" s="61">
        <f>$F$16*Table53[[#This Row],[Locality''s Allocation Percentage ]]</f>
        <v>7949.9478896849896</v>
      </c>
      <c r="AS95" s="61">
        <f>$F$17*Table53[[#This Row],[Locality''s Allocation Percentage ]]</f>
        <v>7949.9478896849896</v>
      </c>
      <c r="AT95" s="61">
        <f>$F$18*Table53[[#This Row],[Locality''s Allocation Percentage ]]</f>
        <v>7949.9478896849896</v>
      </c>
      <c r="AU95" s="61">
        <f>$F$19*Table53[[#This Row],[Locality''s Allocation Percentage ]]</f>
        <v>7949.9478896849896</v>
      </c>
      <c r="AV95" s="61">
        <f>$F$20*Table53[[#This Row],[Locality''s Allocation Percentage ]]</f>
        <v>7949.9478896849896</v>
      </c>
      <c r="AW95" s="61">
        <f>$F$21*Table53[[#This Row],[Locality''s Allocation Percentage ]]</f>
        <v>7949.9478896849896</v>
      </c>
      <c r="AX95" s="61">
        <f>$F$22*Table53[[#This Row],[Locality''s Allocation Percentage ]]</f>
        <v>7949.9478896849896</v>
      </c>
      <c r="AY95" s="61"/>
      <c r="AZ95" s="61">
        <f t="shared" si="26"/>
        <v>0</v>
      </c>
      <c r="BA95" s="61">
        <f t="shared" si="26"/>
        <v>9547.7552427311566</v>
      </c>
      <c r="BB95" s="61">
        <f t="shared" si="30"/>
        <v>2394.618167074344</v>
      </c>
      <c r="BC95" s="61">
        <f t="shared" si="31"/>
        <v>2010.3080682114266</v>
      </c>
      <c r="BD95" s="61">
        <f t="shared" si="32"/>
        <v>2010.3080681921454</v>
      </c>
      <c r="BE95" s="61">
        <f t="shared" si="33"/>
        <v>2318.8984321745138</v>
      </c>
      <c r="BF95" s="61">
        <f t="shared" si="34"/>
        <v>1695.702929032301</v>
      </c>
      <c r="BG95" s="61">
        <f t="shared" si="35"/>
        <v>2672.9548525233813</v>
      </c>
      <c r="BH95" s="61">
        <f t="shared" si="36"/>
        <v>2757.254003117705</v>
      </c>
      <c r="BI95" s="61">
        <f t="shared" si="37"/>
        <v>2757.2540050458465</v>
      </c>
      <c r="BJ95" s="61">
        <f t="shared" si="38"/>
        <v>2380.3764812327963</v>
      </c>
      <c r="BK95" s="61">
        <f t="shared" si="39"/>
        <v>1987.4869724212474</v>
      </c>
      <c r="BL95" s="61">
        <f t="shared" si="40"/>
        <v>1987.4869724212474</v>
      </c>
      <c r="BM95" s="61">
        <f t="shared" si="41"/>
        <v>1987.4869724212474</v>
      </c>
      <c r="BN95" s="61">
        <f t="shared" si="42"/>
        <v>1987.4869724212474</v>
      </c>
      <c r="BO95" s="61">
        <f t="shared" si="43"/>
        <v>1987.4869724212474</v>
      </c>
      <c r="BP95" s="61">
        <f t="shared" si="44"/>
        <v>1987.4869724212474</v>
      </c>
      <c r="BQ95" s="61">
        <f t="shared" si="29"/>
        <v>1987.4869724212474</v>
      </c>
      <c r="BR95" s="61"/>
      <c r="BS95" s="61">
        <f>($C$6+$D$6+$E$6)*Table53[[#This Row],[Locality''s Allocation Percentage ]]</f>
        <v>105543.06702482628</v>
      </c>
      <c r="BT95" s="61">
        <f>$F$6*Table53[[#This Row],[Locality''s Allocation Percentage ]]</f>
        <v>38191.020970924626</v>
      </c>
      <c r="BU95" s="61">
        <f t="shared" si="27"/>
        <v>9547.7552427311566</v>
      </c>
      <c r="BV95" s="76">
        <f>($C$7+$D$7+$E$7)*Table53[[#This Row],[Locality''s Allocation Percentage ]]</f>
        <v>27385.16359328782</v>
      </c>
      <c r="BW95" s="76">
        <f>$F$7*Table53[[#This Row],[Locality''s Allocation Percentage ]]</f>
        <v>9578.472668297376</v>
      </c>
      <c r="BX95" s="76">
        <f t="shared" si="28"/>
        <v>2394.618167074344</v>
      </c>
    </row>
    <row r="96" spans="7:76" s="19" customFormat="1" ht="18" customHeight="1" x14ac:dyDescent="0.3">
      <c r="J96" s="36" t="s">
        <v>256</v>
      </c>
      <c r="K96" s="37">
        <v>3.2900329003290002E-3</v>
      </c>
      <c r="M96" s="22" t="s">
        <v>97</v>
      </c>
      <c r="N96" s="61">
        <f>($C$5+$D$5+$E$5)*Table53[[#This Row],[Locality''s Allocation Percentage ]]</f>
        <v>13378.291000094176</v>
      </c>
      <c r="O96" s="61">
        <f>($C$6+$D$6+$E$6)*Table53[[#This Row],[Locality''s Allocation Percentage ]]</f>
        <v>84691.875734555724</v>
      </c>
      <c r="P96" s="61">
        <f>($C$7+$D$7+$E$7)*Table53[[#This Row],[Locality''s Allocation Percentage ]]</f>
        <v>21974.923956565108</v>
      </c>
      <c r="Q96" s="61">
        <f>($C$8+$D$8+$E$8)*Table53[[#This Row],[Locality''s Allocation Percentage ]]</f>
        <v>17597.996127048147</v>
      </c>
      <c r="R96" s="61">
        <f>($C$9+$D$9+$E$9)*Table53[[#This Row],[Locality''s Allocation Percentage ]]</f>
        <v>17597.996126879356</v>
      </c>
      <c r="S96" s="61">
        <f>($C$10+$D$10+$E$10)*Table53[[#This Row],[Locality''s Allocation Percentage ]]</f>
        <v>20299.359224445638</v>
      </c>
      <c r="T96" s="61">
        <f>($C$11+$D$11+$E$11)*Table53[[#This Row],[Locality''s Allocation Percentage ]]</f>
        <v>14843.980407582099</v>
      </c>
      <c r="U96" s="61">
        <f>($C$12+$D$12+$E$12)*Table53[[#This Row],[Locality''s Allocation Percentage ]]</f>
        <v>23398.72673561488</v>
      </c>
      <c r="V96" s="61">
        <f>($C$13+$D$13+$E$13)*Table53[[#This Row],[Locality''s Allocation Percentage ]]</f>
        <v>24136.671406449448</v>
      </c>
      <c r="W96" s="61">
        <f>($C$14+$D$14+$E$14)*Table53[[#This Row],[Locality''s Allocation Percentage ]]</f>
        <v>24136.671423328167</v>
      </c>
      <c r="X96" s="61">
        <f>($C$15+$D$15+$E$15)*Table53[[#This Row],[Locality''s Allocation Percentage ]]</f>
        <v>20837.53070489375</v>
      </c>
      <c r="Y96" s="61">
        <f>($C$16+$D$16+$E$16)*Table53[[#This Row],[Locality''s Allocation Percentage ]]</f>
        <v>17398.222986960282</v>
      </c>
      <c r="Z96" s="61">
        <f>($C$17+$D$17+$E$17)*Table53[[#This Row],[Locality''s Allocation Percentage ]]</f>
        <v>17398.222986960282</v>
      </c>
      <c r="AA96" s="61">
        <f>($C$18+$D$18+$E$18)*Table53[[#This Row],[Locality''s Allocation Percentage ]]</f>
        <v>17398.222986960282</v>
      </c>
      <c r="AB96" s="61">
        <f>($C$19+$D$19+$E$19)*Table53[[#This Row],[Locality''s Allocation Percentage ]]</f>
        <v>17398.222986960282</v>
      </c>
      <c r="AC96" s="61">
        <f>($C$20+$D$20+$E$20)*Table53[[#This Row],[Locality''s Allocation Percentage ]]</f>
        <v>17398.222986960282</v>
      </c>
      <c r="AD96" s="61">
        <f>($C$21+$D$21+$E$21)*Table53[[#This Row],[Locality''s Allocation Percentage ]]</f>
        <v>17398.222986960282</v>
      </c>
      <c r="AE96" s="61">
        <f>($C$22+$D$22+$E$22)*Table53[[#This Row],[Locality''s Allocation Percentage ]]</f>
        <v>17398.222986960282</v>
      </c>
      <c r="AF96" s="61"/>
      <c r="AG96" s="61"/>
      <c r="AH96" s="61">
        <f>$F$6*Table53[[#This Row],[Locality''s Allocation Percentage ]]</f>
        <v>30645.965608376107</v>
      </c>
      <c r="AI96" s="61">
        <f>$F$7*Table53[[#This Row],[Locality''s Allocation Percentage ]]</f>
        <v>7686.1402630971625</v>
      </c>
      <c r="AJ96" s="61">
        <f>$F$8*Table53[[#This Row],[Locality''s Allocation Percentage ]]</f>
        <v>6452.5985799176533</v>
      </c>
      <c r="AK96" s="61">
        <f>$F$9*Table53[[#This Row],[Locality''s Allocation Percentage ]]</f>
        <v>6452.5985798557649</v>
      </c>
      <c r="AL96" s="61">
        <f>$F$10*Table53[[#This Row],[Locality''s Allocation Percentage ]]</f>
        <v>7443.0983822967328</v>
      </c>
      <c r="AM96" s="61">
        <f>$F$11*Table53[[#This Row],[Locality''s Allocation Percentage ]]</f>
        <v>5442.792816113435</v>
      </c>
      <c r="AN96" s="61">
        <f>$F$12*Table53[[#This Row],[Locality''s Allocation Percentage ]]</f>
        <v>8579.5331363921214</v>
      </c>
      <c r="AO96" s="61">
        <f>$F$13*Table53[[#This Row],[Locality''s Allocation Percentage ]]</f>
        <v>8850.1128490314641</v>
      </c>
      <c r="AP96" s="61">
        <f>$F$14*Table53[[#This Row],[Locality''s Allocation Percentage ]]</f>
        <v>8850.1128552203263</v>
      </c>
      <c r="AQ96" s="61">
        <f>$F$15*Table53[[#This Row],[Locality''s Allocation Percentage ]]</f>
        <v>7640.4279251277085</v>
      </c>
      <c r="AR96" s="61">
        <f>$F$16*Table53[[#This Row],[Locality''s Allocation Percentage ]]</f>
        <v>6379.3484285521026</v>
      </c>
      <c r="AS96" s="61">
        <f>$F$17*Table53[[#This Row],[Locality''s Allocation Percentage ]]</f>
        <v>6379.3484285521026</v>
      </c>
      <c r="AT96" s="61">
        <f>$F$18*Table53[[#This Row],[Locality''s Allocation Percentage ]]</f>
        <v>6379.3484285521026</v>
      </c>
      <c r="AU96" s="61">
        <f>$F$19*Table53[[#This Row],[Locality''s Allocation Percentage ]]</f>
        <v>6379.3484285521026</v>
      </c>
      <c r="AV96" s="61">
        <f>$F$20*Table53[[#This Row],[Locality''s Allocation Percentage ]]</f>
        <v>6379.3484285521026</v>
      </c>
      <c r="AW96" s="61">
        <f>$F$21*Table53[[#This Row],[Locality''s Allocation Percentage ]]</f>
        <v>6379.3484285521026</v>
      </c>
      <c r="AX96" s="61">
        <f>$F$22*Table53[[#This Row],[Locality''s Allocation Percentage ]]</f>
        <v>6379.3484285521026</v>
      </c>
      <c r="AY96" s="61"/>
      <c r="AZ96" s="61">
        <f t="shared" si="26"/>
        <v>0</v>
      </c>
      <c r="BA96" s="61">
        <f t="shared" si="26"/>
        <v>7661.4914020940269</v>
      </c>
      <c r="BB96" s="61">
        <f t="shared" si="30"/>
        <v>1921.5350657742906</v>
      </c>
      <c r="BC96" s="61">
        <f t="shared" si="31"/>
        <v>1613.1496449794133</v>
      </c>
      <c r="BD96" s="61">
        <f t="shared" si="32"/>
        <v>1613.1496449639412</v>
      </c>
      <c r="BE96" s="61">
        <f t="shared" si="33"/>
        <v>1860.7745955741832</v>
      </c>
      <c r="BF96" s="61">
        <f t="shared" si="34"/>
        <v>1360.6982040283588</v>
      </c>
      <c r="BG96" s="61">
        <f t="shared" si="35"/>
        <v>2144.8832840980303</v>
      </c>
      <c r="BH96" s="61">
        <f t="shared" si="36"/>
        <v>2212.528212257866</v>
      </c>
      <c r="BI96" s="61">
        <f t="shared" si="37"/>
        <v>2212.5282138050816</v>
      </c>
      <c r="BJ96" s="61">
        <f t="shared" si="38"/>
        <v>1910.1069812819271</v>
      </c>
      <c r="BK96" s="61">
        <f t="shared" si="39"/>
        <v>1594.8371071380257</v>
      </c>
      <c r="BL96" s="61">
        <f t="shared" si="40"/>
        <v>1594.8371071380257</v>
      </c>
      <c r="BM96" s="61">
        <f t="shared" si="41"/>
        <v>1594.8371071380257</v>
      </c>
      <c r="BN96" s="61">
        <f t="shared" si="42"/>
        <v>1594.8371071380257</v>
      </c>
      <c r="BO96" s="61">
        <f t="shared" si="43"/>
        <v>1594.8371071380257</v>
      </c>
      <c r="BP96" s="61">
        <f t="shared" si="44"/>
        <v>1594.8371071380257</v>
      </c>
      <c r="BQ96" s="61">
        <f t="shared" si="29"/>
        <v>1594.8371071380257</v>
      </c>
      <c r="BR96" s="61"/>
      <c r="BS96" s="61">
        <f>($C$6+$D$6+$E$6)*Table53[[#This Row],[Locality''s Allocation Percentage ]]</f>
        <v>84691.875734555724</v>
      </c>
      <c r="BT96" s="61">
        <f>$F$6*Table53[[#This Row],[Locality''s Allocation Percentage ]]</f>
        <v>30645.965608376107</v>
      </c>
      <c r="BU96" s="61">
        <f t="shared" si="27"/>
        <v>7661.4914020940269</v>
      </c>
      <c r="BV96" s="76">
        <f>($C$7+$D$7+$E$7)*Table53[[#This Row],[Locality''s Allocation Percentage ]]</f>
        <v>21974.923956565108</v>
      </c>
      <c r="BW96" s="76">
        <f>$F$7*Table53[[#This Row],[Locality''s Allocation Percentage ]]</f>
        <v>7686.1402630971625</v>
      </c>
      <c r="BX96" s="76">
        <f t="shared" si="28"/>
        <v>1921.5350657742906</v>
      </c>
    </row>
    <row r="97" spans="10:76" s="19" customFormat="1" ht="18" customHeight="1" x14ac:dyDescent="0.3">
      <c r="J97" s="36" t="s">
        <v>118</v>
      </c>
      <c r="K97" s="37">
        <v>3.9500395003950004E-3</v>
      </c>
      <c r="M97" s="22" t="s">
        <v>118</v>
      </c>
      <c r="N97" s="61">
        <f>($C$5+$D$5+$E$5)*Table53[[#This Row],[Locality''s Allocation Percentage ]]</f>
        <v>16062.081899809118</v>
      </c>
      <c r="O97" s="61">
        <f>($C$6+$D$6+$E$6)*Table53[[#This Row],[Locality''s Allocation Percentage ]]</f>
        <v>101681.73530440583</v>
      </c>
      <c r="P97" s="61">
        <f>($C$7+$D$7+$E$7)*Table53[[#This Row],[Locality''s Allocation Percentage ]]</f>
        <v>26383.267364265099</v>
      </c>
      <c r="Q97" s="61">
        <f>($C$8+$D$8+$E$8)*Table53[[#This Row],[Locality''s Allocation Percentage ]]</f>
        <v>21128.293222443823</v>
      </c>
      <c r="R97" s="61">
        <f>($C$9+$D$9+$E$9)*Table53[[#This Row],[Locality''s Allocation Percentage ]]</f>
        <v>21128.293222241176</v>
      </c>
      <c r="S97" s="61">
        <f>($C$10+$D$10+$E$10)*Table53[[#This Row],[Locality''s Allocation Percentage ]]</f>
        <v>24371.571105337469</v>
      </c>
      <c r="T97" s="61">
        <f>($C$11+$D$11+$E$11)*Table53[[#This Row],[Locality''s Allocation Percentage ]]</f>
        <v>17821.800185394921</v>
      </c>
      <c r="U97" s="61">
        <f>($C$12+$D$12+$E$12)*Table53[[#This Row],[Locality''s Allocation Percentage ]]</f>
        <v>28092.696232729111</v>
      </c>
      <c r="V97" s="61">
        <f>($C$13+$D$13+$E$13)*Table53[[#This Row],[Locality''s Allocation Percentage ]]</f>
        <v>28978.678436314691</v>
      </c>
      <c r="W97" s="61">
        <f>($C$14+$D$14+$E$14)*Table53[[#This Row],[Locality''s Allocation Percentage ]]</f>
        <v>28978.678456579411</v>
      </c>
      <c r="X97" s="61">
        <f>($C$15+$D$15+$E$15)*Table53[[#This Row],[Locality''s Allocation Percentage ]]</f>
        <v>25017.704037790369</v>
      </c>
      <c r="Y97" s="61">
        <f>($C$16+$D$16+$E$16)*Table53[[#This Row],[Locality''s Allocation Percentage ]]</f>
        <v>20888.444011700034</v>
      </c>
      <c r="Z97" s="61">
        <f>($C$17+$D$17+$E$17)*Table53[[#This Row],[Locality''s Allocation Percentage ]]</f>
        <v>20888.444011700034</v>
      </c>
      <c r="AA97" s="61">
        <f>($C$18+$D$18+$E$18)*Table53[[#This Row],[Locality''s Allocation Percentage ]]</f>
        <v>20888.444011700034</v>
      </c>
      <c r="AB97" s="61">
        <f>($C$19+$D$19+$E$19)*Table53[[#This Row],[Locality''s Allocation Percentage ]]</f>
        <v>20888.444011700034</v>
      </c>
      <c r="AC97" s="61">
        <f>($C$20+$D$20+$E$20)*Table53[[#This Row],[Locality''s Allocation Percentage ]]</f>
        <v>20888.444011700034</v>
      </c>
      <c r="AD97" s="61">
        <f>($C$21+$D$21+$E$21)*Table53[[#This Row],[Locality''s Allocation Percentage ]]</f>
        <v>20888.444011700034</v>
      </c>
      <c r="AE97" s="61">
        <f>($C$22+$D$22+$E$22)*Table53[[#This Row],[Locality''s Allocation Percentage ]]</f>
        <v>20888.444011700034</v>
      </c>
      <c r="AF97" s="61"/>
      <c r="AG97" s="61"/>
      <c r="AH97" s="61">
        <f>$F$6*Table53[[#This Row],[Locality''s Allocation Percentage ]]</f>
        <v>36793.788496378613</v>
      </c>
      <c r="AI97" s="61">
        <f>$F$7*Table53[[#This Row],[Locality''s Allocation Percentage ]]</f>
        <v>9228.0407414084475</v>
      </c>
      <c r="AJ97" s="61">
        <f>$F$8*Table53[[#This Row],[Locality''s Allocation Percentage ]]</f>
        <v>7747.0408482294015</v>
      </c>
      <c r="AK97" s="61">
        <f>$F$9*Table53[[#This Row],[Locality''s Allocation Percentage ]]</f>
        <v>7747.0408481550976</v>
      </c>
      <c r="AL97" s="61">
        <f>$F$10*Table53[[#This Row],[Locality''s Allocation Percentage ]]</f>
        <v>8936.2427386237378</v>
      </c>
      <c r="AM97" s="61">
        <f>$F$11*Table53[[#This Row],[Locality''s Allocation Percentage ]]</f>
        <v>6534.6600679781368</v>
      </c>
      <c r="AN97" s="61">
        <f>$F$12*Table53[[#This Row],[Locality''s Allocation Percentage ]]</f>
        <v>10300.655285334007</v>
      </c>
      <c r="AO97" s="61">
        <f>$F$13*Table53[[#This Row],[Locality''s Allocation Percentage ]]</f>
        <v>10625.515426648719</v>
      </c>
      <c r="AP97" s="61">
        <f>$F$14*Table53[[#This Row],[Locality''s Allocation Percentage ]]</f>
        <v>10625.515434079116</v>
      </c>
      <c r="AQ97" s="61">
        <f>$F$15*Table53[[#This Row],[Locality''s Allocation Percentage ]]</f>
        <v>9173.1581471898025</v>
      </c>
      <c r="AR97" s="61">
        <f>$F$16*Table53[[#This Row],[Locality''s Allocation Percentage ]]</f>
        <v>7659.0961376233454</v>
      </c>
      <c r="AS97" s="61">
        <f>$F$17*Table53[[#This Row],[Locality''s Allocation Percentage ]]</f>
        <v>7659.0961376233454</v>
      </c>
      <c r="AT97" s="61">
        <f>$F$18*Table53[[#This Row],[Locality''s Allocation Percentage ]]</f>
        <v>7659.0961376233454</v>
      </c>
      <c r="AU97" s="61">
        <f>$F$19*Table53[[#This Row],[Locality''s Allocation Percentage ]]</f>
        <v>7659.0961376233454</v>
      </c>
      <c r="AV97" s="61">
        <f>$F$20*Table53[[#This Row],[Locality''s Allocation Percentage ]]</f>
        <v>7659.0961376233454</v>
      </c>
      <c r="AW97" s="61">
        <f>$F$21*Table53[[#This Row],[Locality''s Allocation Percentage ]]</f>
        <v>7659.0961376233454</v>
      </c>
      <c r="AX97" s="61">
        <f>$F$22*Table53[[#This Row],[Locality''s Allocation Percentage ]]</f>
        <v>7659.0961376233454</v>
      </c>
      <c r="AY97" s="61"/>
      <c r="AZ97" s="61">
        <f t="shared" si="26"/>
        <v>0</v>
      </c>
      <c r="BA97" s="61">
        <f t="shared" si="26"/>
        <v>9198.4471240946532</v>
      </c>
      <c r="BB97" s="61">
        <f t="shared" si="30"/>
        <v>2307.0101853521119</v>
      </c>
      <c r="BC97" s="61">
        <f t="shared" si="31"/>
        <v>1936.7602120573504</v>
      </c>
      <c r="BD97" s="61">
        <f t="shared" si="32"/>
        <v>1936.7602120387744</v>
      </c>
      <c r="BE97" s="61">
        <f t="shared" si="33"/>
        <v>2234.0606846559344</v>
      </c>
      <c r="BF97" s="61">
        <f t="shared" si="34"/>
        <v>1633.6650169945342</v>
      </c>
      <c r="BG97" s="61">
        <f t="shared" si="35"/>
        <v>2575.1638213335018</v>
      </c>
      <c r="BH97" s="61">
        <f t="shared" si="36"/>
        <v>2656.3788566621797</v>
      </c>
      <c r="BI97" s="61">
        <f t="shared" si="37"/>
        <v>2656.378858519779</v>
      </c>
      <c r="BJ97" s="61">
        <f t="shared" si="38"/>
        <v>2293.2895367974506</v>
      </c>
      <c r="BK97" s="61">
        <f t="shared" si="39"/>
        <v>1914.7740344058363</v>
      </c>
      <c r="BL97" s="61">
        <f t="shared" si="40"/>
        <v>1914.7740344058363</v>
      </c>
      <c r="BM97" s="61">
        <f t="shared" si="41"/>
        <v>1914.7740344058363</v>
      </c>
      <c r="BN97" s="61">
        <f t="shared" si="42"/>
        <v>1914.7740344058363</v>
      </c>
      <c r="BO97" s="61">
        <f t="shared" si="43"/>
        <v>1914.7740344058363</v>
      </c>
      <c r="BP97" s="61">
        <f t="shared" si="44"/>
        <v>1914.7740344058363</v>
      </c>
      <c r="BQ97" s="61">
        <f t="shared" si="29"/>
        <v>1914.7740344058363</v>
      </c>
      <c r="BR97" s="61"/>
      <c r="BS97" s="61">
        <f>($C$6+$D$6+$E$6)*Table53[[#This Row],[Locality''s Allocation Percentage ]]</f>
        <v>101681.73530440583</v>
      </c>
      <c r="BT97" s="61">
        <f>$F$6*Table53[[#This Row],[Locality''s Allocation Percentage ]]</f>
        <v>36793.788496378613</v>
      </c>
      <c r="BU97" s="61">
        <f t="shared" si="27"/>
        <v>9198.4471240946532</v>
      </c>
      <c r="BV97" s="76">
        <f>($C$7+$D$7+$E$7)*Table53[[#This Row],[Locality''s Allocation Percentage ]]</f>
        <v>26383.267364265099</v>
      </c>
      <c r="BW97" s="76">
        <f>$F$7*Table53[[#This Row],[Locality''s Allocation Percentage ]]</f>
        <v>9228.0407414084475</v>
      </c>
      <c r="BX97" s="76">
        <f t="shared" si="28"/>
        <v>2307.0101853521119</v>
      </c>
    </row>
    <row r="98" spans="10:76" s="19" customFormat="1" ht="18" customHeight="1" x14ac:dyDescent="0.3">
      <c r="J98" s="36" t="s">
        <v>257</v>
      </c>
      <c r="K98" s="37">
        <v>7.5000750007500096E-3</v>
      </c>
      <c r="M98" s="22" t="s">
        <v>79</v>
      </c>
      <c r="N98" s="61">
        <f>($C$5+$D$5+$E$5)*Table53[[#This Row],[Locality''s Allocation Percentage ]]</f>
        <v>30497.623860397092</v>
      </c>
      <c r="O98" s="61">
        <f>($C$6+$D$6+$E$6)*Table53[[#This Row],[Locality''s Allocation Percentage ]]</f>
        <v>193066.58602102395</v>
      </c>
      <c r="P98" s="61">
        <f>($C$7+$D$7+$E$7)*Table53[[#This Row],[Locality''s Allocation Percentage ]]</f>
        <v>50094.811451136324</v>
      </c>
      <c r="Q98" s="61">
        <f>($C$8+$D$8+$E$8)*Table53[[#This Row],[Locality''s Allocation Percentage ]]</f>
        <v>40117.012447678193</v>
      </c>
      <c r="R98" s="61">
        <f>($C$9+$D$9+$E$9)*Table53[[#This Row],[Locality''s Allocation Percentage ]]</f>
        <v>40117.012447293419</v>
      </c>
      <c r="S98" s="61">
        <f>($C$10+$D$10+$E$10)*Table53[[#This Row],[Locality''s Allocation Percentage ]]</f>
        <v>46275.135010134487</v>
      </c>
      <c r="T98" s="61">
        <f>($C$11+$D$11+$E$11)*Table53[[#This Row],[Locality''s Allocation Percentage ]]</f>
        <v>33838.861111509388</v>
      </c>
      <c r="U98" s="61">
        <f>($C$12+$D$12+$E$12)*Table53[[#This Row],[Locality''s Allocation Percentage ]]</f>
        <v>53340.562467207237</v>
      </c>
      <c r="V98" s="61">
        <f>($C$13+$D$13+$E$13)*Table53[[#This Row],[Locality''s Allocation Percentage ]]</f>
        <v>55022.807157559604</v>
      </c>
      <c r="W98" s="61">
        <f>($C$14+$D$14+$E$14)*Table53[[#This Row],[Locality''s Allocation Percentage ]]</f>
        <v>55022.80719603692</v>
      </c>
      <c r="X98" s="61">
        <f>($C$15+$D$15+$E$15)*Table53[[#This Row],[Locality''s Allocation Percentage ]]</f>
        <v>47501.969692007086</v>
      </c>
      <c r="Y98" s="61">
        <f>($C$16+$D$16+$E$16)*Table53[[#This Row],[Locality''s Allocation Percentage ]]</f>
        <v>39661.602553860866</v>
      </c>
      <c r="Z98" s="61">
        <f>($C$17+$D$17+$E$17)*Table53[[#This Row],[Locality''s Allocation Percentage ]]</f>
        <v>39661.602553860866</v>
      </c>
      <c r="AA98" s="61">
        <f>($C$18+$D$18+$E$18)*Table53[[#This Row],[Locality''s Allocation Percentage ]]</f>
        <v>39661.602553860866</v>
      </c>
      <c r="AB98" s="61">
        <f>($C$19+$D$19+$E$19)*Table53[[#This Row],[Locality''s Allocation Percentage ]]</f>
        <v>39661.602553860866</v>
      </c>
      <c r="AC98" s="61">
        <f>($C$20+$D$20+$E$20)*Table53[[#This Row],[Locality''s Allocation Percentage ]]</f>
        <v>39661.602553860866</v>
      </c>
      <c r="AD98" s="61">
        <f>($C$21+$D$21+$E$21)*Table53[[#This Row],[Locality''s Allocation Percentage ]]</f>
        <v>39661.602553860866</v>
      </c>
      <c r="AE98" s="61">
        <f>($C$22+$D$22+$E$22)*Table53[[#This Row],[Locality''s Allocation Percentage ]]</f>
        <v>39661.602553860866</v>
      </c>
      <c r="AF98" s="61"/>
      <c r="AG98" s="61"/>
      <c r="AH98" s="61">
        <f>$F$6*Table53[[#This Row],[Locality''s Allocation Percentage ]]</f>
        <v>69861.623727301238</v>
      </c>
      <c r="AI98" s="61">
        <f>$F$7*Table53[[#This Row],[Locality''s Allocation Percentage ]]</f>
        <v>17521.59634444644</v>
      </c>
      <c r="AJ98" s="61">
        <f>$F$8*Table53[[#This Row],[Locality''s Allocation Percentage ]]</f>
        <v>14709.571230815336</v>
      </c>
      <c r="AK98" s="61">
        <f>$F$9*Table53[[#This Row],[Locality''s Allocation Percentage ]]</f>
        <v>14709.571230674253</v>
      </c>
      <c r="AL98" s="61">
        <f>$F$10*Table53[[#This Row],[Locality''s Allocation Percentage ]]</f>
        <v>16967.549503715978</v>
      </c>
      <c r="AM98" s="61">
        <f>$F$11*Table53[[#This Row],[Locality''s Allocation Percentage ]]</f>
        <v>12407.582407553438</v>
      </c>
      <c r="AN98" s="61">
        <f>$F$12*Table53[[#This Row],[Locality''s Allocation Percentage ]]</f>
        <v>19558.206237975985</v>
      </c>
      <c r="AO98" s="61">
        <f>$F$13*Table53[[#This Row],[Locality''s Allocation Percentage ]]</f>
        <v>20175.029291105184</v>
      </c>
      <c r="AP98" s="61">
        <f>$F$14*Table53[[#This Row],[Locality''s Allocation Percentage ]]</f>
        <v>20175.029305213535</v>
      </c>
      <c r="AQ98" s="61">
        <f>$F$15*Table53[[#This Row],[Locality''s Allocation Percentage ]]</f>
        <v>17417.388887069264</v>
      </c>
      <c r="AR98" s="61">
        <f>$F$16*Table53[[#This Row],[Locality''s Allocation Percentage ]]</f>
        <v>14542.587603082318</v>
      </c>
      <c r="AS98" s="61">
        <f>$F$17*Table53[[#This Row],[Locality''s Allocation Percentage ]]</f>
        <v>14542.587603082318</v>
      </c>
      <c r="AT98" s="61">
        <f>$F$18*Table53[[#This Row],[Locality''s Allocation Percentage ]]</f>
        <v>14542.587603082318</v>
      </c>
      <c r="AU98" s="61">
        <f>$F$19*Table53[[#This Row],[Locality''s Allocation Percentage ]]</f>
        <v>14542.587603082318</v>
      </c>
      <c r="AV98" s="61">
        <f>$F$20*Table53[[#This Row],[Locality''s Allocation Percentage ]]</f>
        <v>14542.587603082318</v>
      </c>
      <c r="AW98" s="61">
        <f>$F$21*Table53[[#This Row],[Locality''s Allocation Percentage ]]</f>
        <v>14542.587603082318</v>
      </c>
      <c r="AX98" s="61">
        <f>$F$22*Table53[[#This Row],[Locality''s Allocation Percentage ]]</f>
        <v>14542.587603082318</v>
      </c>
      <c r="AY98" s="61"/>
      <c r="AZ98" s="61">
        <f t="shared" si="26"/>
        <v>0</v>
      </c>
      <c r="BA98" s="61">
        <f t="shared" si="26"/>
        <v>17465.405931825309</v>
      </c>
      <c r="BB98" s="61">
        <f t="shared" si="30"/>
        <v>4380.3990861116099</v>
      </c>
      <c r="BC98" s="61">
        <f t="shared" si="31"/>
        <v>3677.392807703834</v>
      </c>
      <c r="BD98" s="61">
        <f t="shared" si="32"/>
        <v>3677.3928076685634</v>
      </c>
      <c r="BE98" s="61">
        <f t="shared" si="33"/>
        <v>4241.8873759289945</v>
      </c>
      <c r="BF98" s="61">
        <f t="shared" si="34"/>
        <v>3101.8956018883596</v>
      </c>
      <c r="BG98" s="61">
        <f t="shared" si="35"/>
        <v>4889.5515594939961</v>
      </c>
      <c r="BH98" s="61">
        <f t="shared" si="36"/>
        <v>5043.757322776296</v>
      </c>
      <c r="BI98" s="61">
        <f t="shared" si="37"/>
        <v>5043.7573263033837</v>
      </c>
      <c r="BJ98" s="61">
        <f t="shared" si="38"/>
        <v>4354.3472217673161</v>
      </c>
      <c r="BK98" s="61">
        <f t="shared" si="39"/>
        <v>3635.6469007705796</v>
      </c>
      <c r="BL98" s="61">
        <f t="shared" si="40"/>
        <v>3635.6469007705796</v>
      </c>
      <c r="BM98" s="61">
        <f t="shared" si="41"/>
        <v>3635.6469007705796</v>
      </c>
      <c r="BN98" s="61">
        <f t="shared" si="42"/>
        <v>3635.6469007705796</v>
      </c>
      <c r="BO98" s="61">
        <f t="shared" si="43"/>
        <v>3635.6469007705796</v>
      </c>
      <c r="BP98" s="61">
        <f t="shared" si="44"/>
        <v>3635.6469007705796</v>
      </c>
      <c r="BQ98" s="61">
        <f t="shared" si="29"/>
        <v>3635.6469007705796</v>
      </c>
      <c r="BR98" s="61"/>
      <c r="BS98" s="61">
        <f>($C$6+$D$6+$E$6)*Table53[[#This Row],[Locality''s Allocation Percentage ]]</f>
        <v>193066.58602102395</v>
      </c>
      <c r="BT98" s="61">
        <f>$F$6*Table53[[#This Row],[Locality''s Allocation Percentage ]]</f>
        <v>69861.623727301238</v>
      </c>
      <c r="BU98" s="61">
        <f t="shared" si="27"/>
        <v>17465.405931825309</v>
      </c>
      <c r="BV98" s="76">
        <f>($C$7+$D$7+$E$7)*Table53[[#This Row],[Locality''s Allocation Percentage ]]</f>
        <v>50094.811451136324</v>
      </c>
      <c r="BW98" s="76">
        <f>$F$7*Table53[[#This Row],[Locality''s Allocation Percentage ]]</f>
        <v>17521.59634444644</v>
      </c>
      <c r="BX98" s="76">
        <f t="shared" si="28"/>
        <v>4380.3990861116099</v>
      </c>
    </row>
    <row r="99" spans="10:76" s="19" customFormat="1" ht="18" customHeight="1" x14ac:dyDescent="0.3">
      <c r="J99" s="36" t="s">
        <v>131</v>
      </c>
      <c r="K99" s="37">
        <v>1.860018600186E-3</v>
      </c>
      <c r="M99" s="22" t="s">
        <v>131</v>
      </c>
      <c r="N99" s="61">
        <f>($C$5+$D$5+$E$5)*Table53[[#This Row],[Locality''s Allocation Percentage ]]</f>
        <v>7563.4107173784696</v>
      </c>
      <c r="O99" s="61">
        <f>($C$6+$D$6+$E$6)*Table53[[#This Row],[Locality''s Allocation Percentage ]]</f>
        <v>47880.513333213879</v>
      </c>
      <c r="P99" s="61">
        <f>($C$7+$D$7+$E$7)*Table53[[#This Row],[Locality''s Allocation Percentage ]]</f>
        <v>12423.513239881793</v>
      </c>
      <c r="Q99" s="61">
        <f>($C$8+$D$8+$E$8)*Table53[[#This Row],[Locality''s Allocation Percentage ]]</f>
        <v>9949.0190870241786</v>
      </c>
      <c r="R99" s="61">
        <f>($C$9+$D$9+$E$9)*Table53[[#This Row],[Locality''s Allocation Percentage ]]</f>
        <v>9949.0190869287544</v>
      </c>
      <c r="S99" s="61">
        <f>($C$10+$D$10+$E$10)*Table53[[#This Row],[Locality''s Allocation Percentage ]]</f>
        <v>11476.233482513338</v>
      </c>
      <c r="T99" s="61">
        <f>($C$11+$D$11+$E$11)*Table53[[#This Row],[Locality''s Allocation Percentage ]]</f>
        <v>8392.0375556543167</v>
      </c>
      <c r="U99" s="61">
        <f>($C$12+$D$12+$E$12)*Table53[[#This Row],[Locality''s Allocation Percentage ]]</f>
        <v>13228.459491867379</v>
      </c>
      <c r="V99" s="61">
        <f>($C$13+$D$13+$E$13)*Table53[[#This Row],[Locality''s Allocation Percentage ]]</f>
        <v>13645.656175074764</v>
      </c>
      <c r="W99" s="61">
        <f>($C$14+$D$14+$E$14)*Table53[[#This Row],[Locality''s Allocation Percentage ]]</f>
        <v>13645.656184617139</v>
      </c>
      <c r="X99" s="61">
        <f>($C$15+$D$15+$E$15)*Table53[[#This Row],[Locality''s Allocation Percentage ]]</f>
        <v>11780.488483617743</v>
      </c>
      <c r="Y99" s="61">
        <f>($C$16+$D$16+$E$16)*Table53[[#This Row],[Locality''s Allocation Percentage ]]</f>
        <v>9836.0774333574827</v>
      </c>
      <c r="Z99" s="61">
        <f>($C$17+$D$17+$E$17)*Table53[[#This Row],[Locality''s Allocation Percentage ]]</f>
        <v>9836.0774333574827</v>
      </c>
      <c r="AA99" s="61">
        <f>($C$18+$D$18+$E$18)*Table53[[#This Row],[Locality''s Allocation Percentage ]]</f>
        <v>9836.0774333574827</v>
      </c>
      <c r="AB99" s="61">
        <f>($C$19+$D$19+$E$19)*Table53[[#This Row],[Locality''s Allocation Percentage ]]</f>
        <v>9836.0774333574827</v>
      </c>
      <c r="AC99" s="61">
        <f>($C$20+$D$20+$E$20)*Table53[[#This Row],[Locality''s Allocation Percentage ]]</f>
        <v>9836.0774333574827</v>
      </c>
      <c r="AD99" s="61">
        <f>($C$21+$D$21+$E$21)*Table53[[#This Row],[Locality''s Allocation Percentage ]]</f>
        <v>9836.0774333574827</v>
      </c>
      <c r="AE99" s="61">
        <f>($C$22+$D$22+$E$22)*Table53[[#This Row],[Locality''s Allocation Percentage ]]</f>
        <v>9836.0774333574827</v>
      </c>
      <c r="AF99" s="61"/>
      <c r="AG99" s="61"/>
      <c r="AH99" s="61">
        <f>$F$6*Table53[[#This Row],[Locality''s Allocation Percentage ]]</f>
        <v>17325.682684370684</v>
      </c>
      <c r="AI99" s="61">
        <f>$F$7*Table53[[#This Row],[Locality''s Allocation Percentage ]]</f>
        <v>4345.3558934227121</v>
      </c>
      <c r="AJ99" s="61">
        <f>$F$8*Table53[[#This Row],[Locality''s Allocation Percentage ]]</f>
        <v>3647.9736652421989</v>
      </c>
      <c r="AK99" s="61">
        <f>$F$9*Table53[[#This Row],[Locality''s Allocation Percentage ]]</f>
        <v>3647.9736652072102</v>
      </c>
      <c r="AL99" s="61">
        <f>$F$10*Table53[[#This Row],[Locality''s Allocation Percentage ]]</f>
        <v>4207.9522769215573</v>
      </c>
      <c r="AM99" s="61">
        <f>$F$11*Table53[[#This Row],[Locality''s Allocation Percentage ]]</f>
        <v>3077.080437073249</v>
      </c>
      <c r="AN99" s="61">
        <f>$F$12*Table53[[#This Row],[Locality''s Allocation Percentage ]]</f>
        <v>4850.4351470180382</v>
      </c>
      <c r="AO99" s="61">
        <f>$F$13*Table53[[#This Row],[Locality''s Allocation Percentage ]]</f>
        <v>5003.4072641940793</v>
      </c>
      <c r="AP99" s="61">
        <f>$F$14*Table53[[#This Row],[Locality''s Allocation Percentage ]]</f>
        <v>5003.4072676929509</v>
      </c>
      <c r="AQ99" s="61">
        <f>$F$15*Table53[[#This Row],[Locality''s Allocation Percentage ]]</f>
        <v>4319.5124439931724</v>
      </c>
      <c r="AR99" s="61">
        <f>$F$16*Table53[[#This Row],[Locality''s Allocation Percentage ]]</f>
        <v>3606.5617255644102</v>
      </c>
      <c r="AS99" s="61">
        <f>$F$17*Table53[[#This Row],[Locality''s Allocation Percentage ]]</f>
        <v>3606.5617255644102</v>
      </c>
      <c r="AT99" s="61">
        <f>$F$18*Table53[[#This Row],[Locality''s Allocation Percentage ]]</f>
        <v>3606.5617255644102</v>
      </c>
      <c r="AU99" s="61">
        <f>$F$19*Table53[[#This Row],[Locality''s Allocation Percentage ]]</f>
        <v>3606.5617255644102</v>
      </c>
      <c r="AV99" s="61">
        <f>$F$20*Table53[[#This Row],[Locality''s Allocation Percentage ]]</f>
        <v>3606.5617255644102</v>
      </c>
      <c r="AW99" s="61">
        <f>$F$21*Table53[[#This Row],[Locality''s Allocation Percentage ]]</f>
        <v>3606.5617255644102</v>
      </c>
      <c r="AX99" s="61">
        <f>$F$22*Table53[[#This Row],[Locality''s Allocation Percentage ]]</f>
        <v>3606.5617255644102</v>
      </c>
      <c r="AY99" s="61"/>
      <c r="AZ99" s="61">
        <f t="shared" si="26"/>
        <v>0</v>
      </c>
      <c r="BA99" s="61">
        <f t="shared" si="26"/>
        <v>4331.420671092671</v>
      </c>
      <c r="BB99" s="61">
        <f t="shared" si="30"/>
        <v>1086.338973355678</v>
      </c>
      <c r="BC99" s="61">
        <f t="shared" si="31"/>
        <v>911.99341631054972</v>
      </c>
      <c r="BD99" s="61">
        <f t="shared" si="32"/>
        <v>911.99341630180254</v>
      </c>
      <c r="BE99" s="61">
        <f t="shared" si="33"/>
        <v>1051.9880692303893</v>
      </c>
      <c r="BF99" s="61">
        <f t="shared" si="34"/>
        <v>769.27010926831224</v>
      </c>
      <c r="BG99" s="61">
        <f t="shared" si="35"/>
        <v>1212.6087867545095</v>
      </c>
      <c r="BH99" s="61">
        <f t="shared" si="36"/>
        <v>1250.8518160485198</v>
      </c>
      <c r="BI99" s="61">
        <f t="shared" si="37"/>
        <v>1250.8518169232377</v>
      </c>
      <c r="BJ99" s="61">
        <f t="shared" si="38"/>
        <v>1079.8781109982931</v>
      </c>
      <c r="BK99" s="61">
        <f t="shared" si="39"/>
        <v>901.64043139110254</v>
      </c>
      <c r="BL99" s="61">
        <f t="shared" si="40"/>
        <v>901.64043139110254</v>
      </c>
      <c r="BM99" s="61">
        <f t="shared" si="41"/>
        <v>901.64043139110254</v>
      </c>
      <c r="BN99" s="61">
        <f t="shared" si="42"/>
        <v>901.64043139110254</v>
      </c>
      <c r="BO99" s="61">
        <f t="shared" si="43"/>
        <v>901.64043139110254</v>
      </c>
      <c r="BP99" s="61">
        <f t="shared" si="44"/>
        <v>901.64043139110254</v>
      </c>
      <c r="BQ99" s="61">
        <f t="shared" si="29"/>
        <v>901.64043139110254</v>
      </c>
      <c r="BR99" s="61"/>
      <c r="BS99" s="61">
        <f>($C$6+$D$6+$E$6)*Table53[[#This Row],[Locality''s Allocation Percentage ]]</f>
        <v>47880.513333213879</v>
      </c>
      <c r="BT99" s="61">
        <f>$F$6*Table53[[#This Row],[Locality''s Allocation Percentage ]]</f>
        <v>17325.682684370684</v>
      </c>
      <c r="BU99" s="61">
        <f t="shared" si="27"/>
        <v>4331.420671092671</v>
      </c>
      <c r="BV99" s="76">
        <f>($C$7+$D$7+$E$7)*Table53[[#This Row],[Locality''s Allocation Percentage ]]</f>
        <v>12423.513239881793</v>
      </c>
      <c r="BW99" s="76">
        <f>$F$7*Table53[[#This Row],[Locality''s Allocation Percentage ]]</f>
        <v>4345.3558934227121</v>
      </c>
      <c r="BX99" s="76">
        <f t="shared" si="28"/>
        <v>1086.338973355678</v>
      </c>
    </row>
    <row r="100" spans="10:76" s="19" customFormat="1" ht="18" customHeight="1" x14ac:dyDescent="0.3">
      <c r="J100" s="36" t="s">
        <v>149</v>
      </c>
      <c r="K100" s="37">
        <v>1.9370193701936999E-2</v>
      </c>
      <c r="M100" s="22" t="s">
        <v>149</v>
      </c>
      <c r="N100" s="61">
        <f>($C$5+$D$5+$E$5)*Table53[[#This Row],[Locality''s Allocation Percentage ]]</f>
        <v>78765.19655678545</v>
      </c>
      <c r="O100" s="61">
        <f>($C$6+$D$6+$E$6)*Table53[[#This Row],[Locality''s Allocation Percentage ]]</f>
        <v>498626.63616363046</v>
      </c>
      <c r="P100" s="61">
        <f>($C$7+$D$7+$E$7)*Table53[[#This Row],[Locality''s Allocation Percentage ]]</f>
        <v>129378.19970780124</v>
      </c>
      <c r="Q100" s="61">
        <f>($C$8+$D$8+$E$8)*Table53[[#This Row],[Locality''s Allocation Percentage ]]</f>
        <v>103608.87081487007</v>
      </c>
      <c r="R100" s="61">
        <f>($C$9+$D$9+$E$9)*Table53[[#This Row],[Locality''s Allocation Percentage ]]</f>
        <v>103608.87081387633</v>
      </c>
      <c r="S100" s="61">
        <f>($C$10+$D$10+$E$10)*Table53[[#This Row],[Locality''s Allocation Percentage ]]</f>
        <v>119513.24868617384</v>
      </c>
      <c r="T100" s="61">
        <f>($C$11+$D$11+$E$11)*Table53[[#This Row],[Locality''s Allocation Percentage ]]</f>
        <v>87394.498630658127</v>
      </c>
      <c r="U100" s="61">
        <f>($C$12+$D$12+$E$12)*Table53[[#This Row],[Locality''s Allocation Percentage ]]</f>
        <v>137760.89266530704</v>
      </c>
      <c r="V100" s="61">
        <f>($C$13+$D$13+$E$13)*Table53[[#This Row],[Locality''s Allocation Percentage ]]</f>
        <v>142105.56995225706</v>
      </c>
      <c r="W100" s="61">
        <f>($C$14+$D$14+$E$14)*Table53[[#This Row],[Locality''s Allocation Percentage ]]</f>
        <v>142105.57005163116</v>
      </c>
      <c r="X100" s="61">
        <f>($C$15+$D$15+$E$15)*Table53[[#This Row],[Locality''s Allocation Percentage ]]</f>
        <v>122681.75372455681</v>
      </c>
      <c r="Y100" s="61">
        <f>($C$16+$D$16+$E$16)*Table53[[#This Row],[Locality''s Allocation Percentage ]]</f>
        <v>102432.69886243787</v>
      </c>
      <c r="Z100" s="61">
        <f>($C$17+$D$17+$E$17)*Table53[[#This Row],[Locality''s Allocation Percentage ]]</f>
        <v>102432.69886243787</v>
      </c>
      <c r="AA100" s="61">
        <f>($C$18+$D$18+$E$18)*Table53[[#This Row],[Locality''s Allocation Percentage ]]</f>
        <v>102432.69886243787</v>
      </c>
      <c r="AB100" s="61">
        <f>($C$19+$D$19+$E$19)*Table53[[#This Row],[Locality''s Allocation Percentage ]]</f>
        <v>102432.69886243787</v>
      </c>
      <c r="AC100" s="61">
        <f>($C$20+$D$20+$E$20)*Table53[[#This Row],[Locality''s Allocation Percentage ]]</f>
        <v>102432.69886243787</v>
      </c>
      <c r="AD100" s="61">
        <f>($C$21+$D$21+$E$21)*Table53[[#This Row],[Locality''s Allocation Percentage ]]</f>
        <v>102432.69886243787</v>
      </c>
      <c r="AE100" s="61">
        <f>($C$22+$D$22+$E$22)*Table53[[#This Row],[Locality''s Allocation Percentage ]]</f>
        <v>102432.69886243787</v>
      </c>
      <c r="AF100" s="61"/>
      <c r="AG100" s="61"/>
      <c r="AH100" s="61">
        <f>$F$6*Table53[[#This Row],[Locality''s Allocation Percentage ]]</f>
        <v>180429.28687970975</v>
      </c>
      <c r="AI100" s="61">
        <f>$F$7*Table53[[#This Row],[Locality''s Allocation Percentage ]]</f>
        <v>45252.442825590282</v>
      </c>
      <c r="AJ100" s="61">
        <f>$F$8*Table53[[#This Row],[Locality''s Allocation Percentage ]]</f>
        <v>37989.919298785695</v>
      </c>
      <c r="AK100" s="61">
        <f>$F$9*Table53[[#This Row],[Locality''s Allocation Percentage ]]</f>
        <v>37989.919298421322</v>
      </c>
      <c r="AL100" s="61">
        <f>$F$10*Table53[[#This Row],[Locality''s Allocation Percentage ]]</f>
        <v>43821.524518263737</v>
      </c>
      <c r="AM100" s="61">
        <f>$F$11*Table53[[#This Row],[Locality''s Allocation Percentage ]]</f>
        <v>32044.649497907973</v>
      </c>
      <c r="AN100" s="61">
        <f>$F$12*Table53[[#This Row],[Locality''s Allocation Percentage ]]</f>
        <v>50512.327310612578</v>
      </c>
      <c r="AO100" s="61">
        <f>$F$13*Table53[[#This Row],[Locality''s Allocation Percentage ]]</f>
        <v>52105.375649160924</v>
      </c>
      <c r="AP100" s="61">
        <f>$F$14*Table53[[#This Row],[Locality''s Allocation Percentage ]]</f>
        <v>52105.37568559809</v>
      </c>
      <c r="AQ100" s="61">
        <f>$F$15*Table53[[#This Row],[Locality''s Allocation Percentage ]]</f>
        <v>44983.309699004159</v>
      </c>
      <c r="AR100" s="61">
        <f>$F$16*Table53[[#This Row],[Locality''s Allocation Percentage ]]</f>
        <v>37558.656249560547</v>
      </c>
      <c r="AS100" s="61">
        <f>$F$17*Table53[[#This Row],[Locality''s Allocation Percentage ]]</f>
        <v>37558.656249560547</v>
      </c>
      <c r="AT100" s="61">
        <f>$F$18*Table53[[#This Row],[Locality''s Allocation Percentage ]]</f>
        <v>37558.656249560547</v>
      </c>
      <c r="AU100" s="61">
        <f>$F$19*Table53[[#This Row],[Locality''s Allocation Percentage ]]</f>
        <v>37558.656249560547</v>
      </c>
      <c r="AV100" s="61">
        <f>$F$20*Table53[[#This Row],[Locality''s Allocation Percentage ]]</f>
        <v>37558.656249560547</v>
      </c>
      <c r="AW100" s="61">
        <f>$F$21*Table53[[#This Row],[Locality''s Allocation Percentage ]]</f>
        <v>37558.656249560547</v>
      </c>
      <c r="AX100" s="61">
        <f>$F$22*Table53[[#This Row],[Locality''s Allocation Percentage ]]</f>
        <v>37558.656249560547</v>
      </c>
      <c r="AY100" s="61"/>
      <c r="AZ100" s="61">
        <f t="shared" si="26"/>
        <v>0</v>
      </c>
      <c r="BA100" s="61">
        <f t="shared" si="26"/>
        <v>45107.321719927437</v>
      </c>
      <c r="BB100" s="61">
        <f t="shared" si="30"/>
        <v>11313.110706397571</v>
      </c>
      <c r="BC100" s="61">
        <f t="shared" si="31"/>
        <v>9497.4798246964237</v>
      </c>
      <c r="BD100" s="61">
        <f t="shared" si="32"/>
        <v>9497.4798246053306</v>
      </c>
      <c r="BE100" s="61">
        <f t="shared" si="33"/>
        <v>10955.381129565934</v>
      </c>
      <c r="BF100" s="61">
        <f t="shared" si="34"/>
        <v>8011.1623744769931</v>
      </c>
      <c r="BG100" s="61">
        <f t="shared" si="35"/>
        <v>12628.081827653145</v>
      </c>
      <c r="BH100" s="61">
        <f t="shared" si="36"/>
        <v>13026.343912290231</v>
      </c>
      <c r="BI100" s="61">
        <f t="shared" si="37"/>
        <v>13026.343921399523</v>
      </c>
      <c r="BJ100" s="61">
        <f t="shared" si="38"/>
        <v>11245.82742475104</v>
      </c>
      <c r="BK100" s="61">
        <f t="shared" si="39"/>
        <v>9389.6640623901367</v>
      </c>
      <c r="BL100" s="61">
        <f t="shared" si="40"/>
        <v>9389.6640623901367</v>
      </c>
      <c r="BM100" s="61">
        <f t="shared" si="41"/>
        <v>9389.6640623901367</v>
      </c>
      <c r="BN100" s="61">
        <f t="shared" si="42"/>
        <v>9389.6640623901367</v>
      </c>
      <c r="BO100" s="61">
        <f t="shared" si="43"/>
        <v>9389.6640623901367</v>
      </c>
      <c r="BP100" s="61">
        <f t="shared" si="44"/>
        <v>9389.6640623901367</v>
      </c>
      <c r="BQ100" s="61">
        <f t="shared" si="29"/>
        <v>9389.6640623901367</v>
      </c>
      <c r="BR100" s="61"/>
      <c r="BS100" s="61">
        <f>($C$6+$D$6+$E$6)*Table53[[#This Row],[Locality''s Allocation Percentage ]]</f>
        <v>498626.63616363046</v>
      </c>
      <c r="BT100" s="61">
        <f>$F$6*Table53[[#This Row],[Locality''s Allocation Percentage ]]</f>
        <v>180429.28687970975</v>
      </c>
      <c r="BU100" s="61">
        <f t="shared" si="27"/>
        <v>45107.321719927437</v>
      </c>
      <c r="BV100" s="76">
        <f>($C$7+$D$7+$E$7)*Table53[[#This Row],[Locality''s Allocation Percentage ]]</f>
        <v>129378.19970780124</v>
      </c>
      <c r="BW100" s="76">
        <f>$F$7*Table53[[#This Row],[Locality''s Allocation Percentage ]]</f>
        <v>45252.442825590282</v>
      </c>
      <c r="BX100" s="76">
        <f t="shared" si="28"/>
        <v>11313.110706397571</v>
      </c>
    </row>
    <row r="101" spans="10:76" s="19" customFormat="1" ht="18" customHeight="1" x14ac:dyDescent="0.3">
      <c r="J101" s="36" t="s">
        <v>9</v>
      </c>
      <c r="K101" s="37">
        <v>2.6200262002619998E-3</v>
      </c>
      <c r="M101" s="22" t="s">
        <v>123</v>
      </c>
      <c r="N101" s="61">
        <f>($C$5+$D$5+$E$5)*Table53[[#This Row],[Locality''s Allocation Percentage ]]</f>
        <v>10653.836601898704</v>
      </c>
      <c r="O101" s="61">
        <f>($C$6+$D$6+$E$6)*Table53[[#This Row],[Locality''s Allocation Percentage ]]</f>
        <v>67444.594050010943</v>
      </c>
      <c r="P101" s="61">
        <f>($C$7+$D$7+$E$7)*Table53[[#This Row],[Locality''s Allocation Percentage ]]</f>
        <v>17499.787466930266</v>
      </c>
      <c r="Q101" s="61">
        <f>($C$8+$D$8+$E$8)*Table53[[#This Row],[Locality''s Allocation Percentage ]]</f>
        <v>14014.20968172223</v>
      </c>
      <c r="R101" s="61">
        <f>($C$9+$D$9+$E$9)*Table53[[#This Row],[Locality''s Allocation Percentage ]]</f>
        <v>14014.209681587816</v>
      </c>
      <c r="S101" s="61">
        <f>($C$10+$D$10+$E$10)*Table53[[#This Row],[Locality''s Allocation Percentage ]]</f>
        <v>16165.447163540292</v>
      </c>
      <c r="T101" s="61">
        <f>($C$11+$D$11+$E$11)*Table53[[#This Row],[Locality''s Allocation Percentage ]]</f>
        <v>11821.042148287263</v>
      </c>
      <c r="U101" s="61">
        <f>($C$12+$D$12+$E$12)*Table53[[#This Row],[Locality''s Allocation Percentage ]]</f>
        <v>18633.636488544369</v>
      </c>
      <c r="V101" s="61">
        <f>($C$13+$D$13+$E$13)*Table53[[#This Row],[Locality''s Allocation Percentage ]]</f>
        <v>19221.300633707462</v>
      </c>
      <c r="W101" s="61">
        <f>($C$14+$D$14+$E$14)*Table53[[#This Row],[Locality''s Allocation Percentage ]]</f>
        <v>19221.300647148873</v>
      </c>
      <c r="X101" s="61">
        <f>($C$15+$D$15+$E$15)*Table53[[#This Row],[Locality''s Allocation Percentage ]]</f>
        <v>16594.021412407787</v>
      </c>
      <c r="Y101" s="61">
        <f>($C$16+$D$16+$E$16)*Table53[[#This Row],[Locality''s Allocation Percentage ]]</f>
        <v>13855.119825482045</v>
      </c>
      <c r="Z101" s="61">
        <f>($C$17+$D$17+$E$17)*Table53[[#This Row],[Locality''s Allocation Percentage ]]</f>
        <v>13855.119825482045</v>
      </c>
      <c r="AA101" s="61">
        <f>($C$18+$D$18+$E$18)*Table53[[#This Row],[Locality''s Allocation Percentage ]]</f>
        <v>13855.119825482045</v>
      </c>
      <c r="AB101" s="61">
        <f>($C$19+$D$19+$E$19)*Table53[[#This Row],[Locality''s Allocation Percentage ]]</f>
        <v>13855.119825482045</v>
      </c>
      <c r="AC101" s="61">
        <f>($C$20+$D$20+$E$20)*Table53[[#This Row],[Locality''s Allocation Percentage ]]</f>
        <v>13855.119825482045</v>
      </c>
      <c r="AD101" s="61">
        <f>($C$21+$D$21+$E$21)*Table53[[#This Row],[Locality''s Allocation Percentage ]]</f>
        <v>13855.119825482045</v>
      </c>
      <c r="AE101" s="61">
        <f>($C$22+$D$22+$E$22)*Table53[[#This Row],[Locality''s Allocation Percentage ]]</f>
        <v>13855.119825482045</v>
      </c>
      <c r="AF101" s="61"/>
      <c r="AG101" s="61"/>
      <c r="AH101" s="61">
        <f>$F$6*Table53[[#This Row],[Locality''s Allocation Percentage ]]</f>
        <v>24404.993888737201</v>
      </c>
      <c r="AI101" s="61">
        <f>$F$7*Table53[[#This Row],[Locality''s Allocation Percentage ]]</f>
        <v>6120.8776563266156</v>
      </c>
      <c r="AJ101" s="61">
        <f>$F$8*Table53[[#This Row],[Locality''s Allocation Percentage ]]</f>
        <v>5138.5435499648174</v>
      </c>
      <c r="AK101" s="61">
        <f>$F$9*Table53[[#This Row],[Locality''s Allocation Percentage ]]</f>
        <v>5138.5435499155328</v>
      </c>
      <c r="AL101" s="61">
        <f>$F$10*Table53[[#This Row],[Locality''s Allocation Percentage ]]</f>
        <v>5927.3306266314403</v>
      </c>
      <c r="AM101" s="61">
        <f>$F$11*Table53[[#This Row],[Locality''s Allocation Percentage ]]</f>
        <v>4334.3821210386623</v>
      </c>
      <c r="AN101" s="61">
        <f>$F$12*Table53[[#This Row],[Locality''s Allocation Percentage ]]</f>
        <v>6832.3333791329351</v>
      </c>
      <c r="AO101" s="61">
        <f>$F$13*Table53[[#This Row],[Locality''s Allocation Percentage ]]</f>
        <v>7047.8102323594021</v>
      </c>
      <c r="AP101" s="61">
        <f>$F$14*Table53[[#This Row],[Locality''s Allocation Percentage ]]</f>
        <v>7047.8102372879193</v>
      </c>
      <c r="AQ101" s="61">
        <f>$F$15*Table53[[#This Row],[Locality''s Allocation Percentage ]]</f>
        <v>6084.4745178828553</v>
      </c>
      <c r="AR101" s="61">
        <f>$F$16*Table53[[#This Row],[Locality''s Allocation Percentage ]]</f>
        <v>5080.2106026767497</v>
      </c>
      <c r="AS101" s="61">
        <f>$F$17*Table53[[#This Row],[Locality''s Allocation Percentage ]]</f>
        <v>5080.2106026767497</v>
      </c>
      <c r="AT101" s="61">
        <f>$F$18*Table53[[#This Row],[Locality''s Allocation Percentage ]]</f>
        <v>5080.2106026767497</v>
      </c>
      <c r="AU101" s="61">
        <f>$F$19*Table53[[#This Row],[Locality''s Allocation Percentage ]]</f>
        <v>5080.2106026767497</v>
      </c>
      <c r="AV101" s="61">
        <f>$F$20*Table53[[#This Row],[Locality''s Allocation Percentage ]]</f>
        <v>5080.2106026767497</v>
      </c>
      <c r="AW101" s="61">
        <f>$F$21*Table53[[#This Row],[Locality''s Allocation Percentage ]]</f>
        <v>5080.2106026767497</v>
      </c>
      <c r="AX101" s="61">
        <f>$F$22*Table53[[#This Row],[Locality''s Allocation Percentage ]]</f>
        <v>5080.2106026767497</v>
      </c>
      <c r="AY101" s="61"/>
      <c r="AZ101" s="61">
        <f t="shared" si="26"/>
        <v>0</v>
      </c>
      <c r="BA101" s="61">
        <f t="shared" si="26"/>
        <v>6101.2484721843002</v>
      </c>
      <c r="BB101" s="61">
        <f t="shared" si="30"/>
        <v>1530.2194140816539</v>
      </c>
      <c r="BC101" s="61">
        <f t="shared" si="31"/>
        <v>1284.6358874912044</v>
      </c>
      <c r="BD101" s="61">
        <f t="shared" si="32"/>
        <v>1284.6358874788832</v>
      </c>
      <c r="BE101" s="61">
        <f t="shared" si="33"/>
        <v>1481.8326566578601</v>
      </c>
      <c r="BF101" s="61">
        <f t="shared" si="34"/>
        <v>1083.5955302596656</v>
      </c>
      <c r="BG101" s="61">
        <f t="shared" si="35"/>
        <v>1708.0833447832338</v>
      </c>
      <c r="BH101" s="61">
        <f t="shared" si="36"/>
        <v>1761.9525580898505</v>
      </c>
      <c r="BI101" s="61">
        <f t="shared" si="37"/>
        <v>1761.9525593219798</v>
      </c>
      <c r="BJ101" s="61">
        <f t="shared" si="38"/>
        <v>1521.1186294707138</v>
      </c>
      <c r="BK101" s="61">
        <f t="shared" si="39"/>
        <v>1270.0526506691874</v>
      </c>
      <c r="BL101" s="61">
        <f t="shared" si="40"/>
        <v>1270.0526506691874</v>
      </c>
      <c r="BM101" s="61">
        <f t="shared" si="41"/>
        <v>1270.0526506691874</v>
      </c>
      <c r="BN101" s="61">
        <f t="shared" si="42"/>
        <v>1270.0526506691874</v>
      </c>
      <c r="BO101" s="61">
        <f t="shared" si="43"/>
        <v>1270.0526506691874</v>
      </c>
      <c r="BP101" s="61">
        <f t="shared" si="44"/>
        <v>1270.0526506691874</v>
      </c>
      <c r="BQ101" s="61">
        <f t="shared" si="29"/>
        <v>1270.0526506691874</v>
      </c>
      <c r="BR101" s="61"/>
      <c r="BS101" s="61">
        <f>($C$6+$D$6+$E$6)*Table53[[#This Row],[Locality''s Allocation Percentage ]]</f>
        <v>67444.594050010943</v>
      </c>
      <c r="BT101" s="61">
        <f>$F$6*Table53[[#This Row],[Locality''s Allocation Percentage ]]</f>
        <v>24404.993888737201</v>
      </c>
      <c r="BU101" s="61">
        <f t="shared" si="27"/>
        <v>6101.2484721843002</v>
      </c>
      <c r="BV101" s="76">
        <f>($C$7+$D$7+$E$7)*Table53[[#This Row],[Locality''s Allocation Percentage ]]</f>
        <v>17499.787466930266</v>
      </c>
      <c r="BW101" s="76">
        <f>$F$7*Table53[[#This Row],[Locality''s Allocation Percentage ]]</f>
        <v>6120.8776563266156</v>
      </c>
      <c r="BX101" s="76">
        <f t="shared" si="28"/>
        <v>1530.2194140816539</v>
      </c>
    </row>
    <row r="102" spans="10:76" s="19" customFormat="1" ht="18" customHeight="1" x14ac:dyDescent="0.3">
      <c r="J102" s="36" t="s">
        <v>258</v>
      </c>
      <c r="K102" s="37">
        <v>1.9000190001899999E-3</v>
      </c>
      <c r="M102" s="22" t="s">
        <v>112</v>
      </c>
      <c r="N102" s="61">
        <f>($C$5+$D$5+$E$5)*Table53[[#This Row],[Locality''s Allocation Percentage ]]</f>
        <v>7726.0647113005871</v>
      </c>
      <c r="O102" s="61">
        <f>($C$6+$D$6+$E$6)*Table53[[#This Row],[Locality''s Allocation Percentage ]]</f>
        <v>48910.201791992666</v>
      </c>
      <c r="P102" s="61">
        <f>($C$7+$D$7+$E$7)*Table53[[#This Row],[Locality''s Allocation Percentage ]]</f>
        <v>12690.685567621185</v>
      </c>
      <c r="Q102" s="61">
        <f>($C$8+$D$8+$E$8)*Table53[[#This Row],[Locality''s Allocation Percentage ]]</f>
        <v>10162.976486745129</v>
      </c>
      <c r="R102" s="61">
        <f>($C$9+$D$9+$E$9)*Table53[[#This Row],[Locality''s Allocation Percentage ]]</f>
        <v>10162.976486647653</v>
      </c>
      <c r="S102" s="61">
        <f>($C$10+$D$10+$E$10)*Table53[[#This Row],[Locality''s Allocation Percentage ]]</f>
        <v>11723.034202567387</v>
      </c>
      <c r="T102" s="61">
        <f>($C$11+$D$11+$E$11)*Table53[[#This Row],[Locality''s Allocation Percentage ]]</f>
        <v>8572.5114815823654</v>
      </c>
      <c r="U102" s="61">
        <f>($C$12+$D$12+$E$12)*Table53[[#This Row],[Locality''s Allocation Percentage ]]</f>
        <v>13512.942491692482</v>
      </c>
      <c r="V102" s="61">
        <f>($C$13+$D$13+$E$13)*Table53[[#This Row],[Locality''s Allocation Percentage ]]</f>
        <v>13939.111146581747</v>
      </c>
      <c r="W102" s="61">
        <f>($C$14+$D$14+$E$14)*Table53[[#This Row],[Locality''s Allocation Percentage ]]</f>
        <v>13939.111156329336</v>
      </c>
      <c r="X102" s="61">
        <f>($C$15+$D$15+$E$15)*Table53[[#This Row],[Locality''s Allocation Percentage ]]</f>
        <v>12033.832321975113</v>
      </c>
      <c r="Y102" s="61">
        <f>($C$16+$D$16+$E$16)*Table53[[#This Row],[Locality''s Allocation Percentage ]]</f>
        <v>10047.605980311408</v>
      </c>
      <c r="Z102" s="61">
        <f>($C$17+$D$17+$E$17)*Table53[[#This Row],[Locality''s Allocation Percentage ]]</f>
        <v>10047.605980311408</v>
      </c>
      <c r="AA102" s="61">
        <f>($C$18+$D$18+$E$18)*Table53[[#This Row],[Locality''s Allocation Percentage ]]</f>
        <v>10047.605980311408</v>
      </c>
      <c r="AB102" s="61">
        <f>($C$19+$D$19+$E$19)*Table53[[#This Row],[Locality''s Allocation Percentage ]]</f>
        <v>10047.605980311408</v>
      </c>
      <c r="AC102" s="61">
        <f>($C$20+$D$20+$E$20)*Table53[[#This Row],[Locality''s Allocation Percentage ]]</f>
        <v>10047.605980311408</v>
      </c>
      <c r="AD102" s="61">
        <f>($C$21+$D$21+$E$21)*Table53[[#This Row],[Locality''s Allocation Percentage ]]</f>
        <v>10047.605980311408</v>
      </c>
      <c r="AE102" s="61">
        <f>($C$22+$D$22+$E$22)*Table53[[#This Row],[Locality''s Allocation Percentage ]]</f>
        <v>10047.605980311408</v>
      </c>
      <c r="AF102" s="61"/>
      <c r="AG102" s="61"/>
      <c r="AH102" s="61">
        <f>$F$6*Table53[[#This Row],[Locality''s Allocation Percentage ]]</f>
        <v>17698.278010916289</v>
      </c>
      <c r="AI102" s="61">
        <f>$F$7*Table53[[#This Row],[Locality''s Allocation Percentage ]]</f>
        <v>4438.8044072597595</v>
      </c>
      <c r="AJ102" s="61">
        <f>$F$8*Table53[[#This Row],[Locality''s Allocation Percentage ]]</f>
        <v>3726.4247118065468</v>
      </c>
      <c r="AK102" s="61">
        <f>$F$9*Table53[[#This Row],[Locality''s Allocation Percentage ]]</f>
        <v>3726.424711770806</v>
      </c>
      <c r="AL102" s="61">
        <f>$F$10*Table53[[#This Row],[Locality''s Allocation Percentage ]]</f>
        <v>4298.4458742747083</v>
      </c>
      <c r="AM102" s="61">
        <f>$F$11*Table53[[#This Row],[Locality''s Allocation Percentage ]]</f>
        <v>3143.2542099135335</v>
      </c>
      <c r="AN102" s="61">
        <f>$F$12*Table53[[#This Row],[Locality''s Allocation Percentage ]]</f>
        <v>4954.7455802872428</v>
      </c>
      <c r="AO102" s="61">
        <f>$F$13*Table53[[#This Row],[Locality''s Allocation Percentage ]]</f>
        <v>5111.007420413307</v>
      </c>
      <c r="AP102" s="61">
        <f>$F$14*Table53[[#This Row],[Locality''s Allocation Percentage ]]</f>
        <v>5111.007423987422</v>
      </c>
      <c r="AQ102" s="61">
        <f>$F$15*Table53[[#This Row],[Locality''s Allocation Percentage ]]</f>
        <v>4412.4051847242081</v>
      </c>
      <c r="AR102" s="61">
        <f>$F$16*Table53[[#This Row],[Locality''s Allocation Percentage ]]</f>
        <v>3684.1221927808488</v>
      </c>
      <c r="AS102" s="61">
        <f>$F$17*Table53[[#This Row],[Locality''s Allocation Percentage ]]</f>
        <v>3684.1221927808488</v>
      </c>
      <c r="AT102" s="61">
        <f>$F$18*Table53[[#This Row],[Locality''s Allocation Percentage ]]</f>
        <v>3684.1221927808488</v>
      </c>
      <c r="AU102" s="61">
        <f>$F$19*Table53[[#This Row],[Locality''s Allocation Percentage ]]</f>
        <v>3684.1221927808488</v>
      </c>
      <c r="AV102" s="61">
        <f>$F$20*Table53[[#This Row],[Locality''s Allocation Percentage ]]</f>
        <v>3684.1221927808488</v>
      </c>
      <c r="AW102" s="61">
        <f>$F$21*Table53[[#This Row],[Locality''s Allocation Percentage ]]</f>
        <v>3684.1221927808488</v>
      </c>
      <c r="AX102" s="61">
        <f>$F$22*Table53[[#This Row],[Locality''s Allocation Percentage ]]</f>
        <v>3684.1221927808488</v>
      </c>
      <c r="AY102" s="61"/>
      <c r="AZ102" s="61">
        <f t="shared" si="26"/>
        <v>0</v>
      </c>
      <c r="BA102" s="61">
        <f t="shared" si="26"/>
        <v>4424.5695027290722</v>
      </c>
      <c r="BB102" s="61">
        <f t="shared" si="30"/>
        <v>1109.7011018149399</v>
      </c>
      <c r="BC102" s="61">
        <f t="shared" si="31"/>
        <v>931.60617795163671</v>
      </c>
      <c r="BD102" s="61">
        <f t="shared" si="32"/>
        <v>931.60617794270149</v>
      </c>
      <c r="BE102" s="61">
        <f t="shared" si="33"/>
        <v>1074.6114685686771</v>
      </c>
      <c r="BF102" s="61">
        <f t="shared" si="34"/>
        <v>785.81355247838337</v>
      </c>
      <c r="BG102" s="61">
        <f t="shared" si="35"/>
        <v>1238.6863950718107</v>
      </c>
      <c r="BH102" s="61">
        <f t="shared" si="36"/>
        <v>1277.7518551033268</v>
      </c>
      <c r="BI102" s="61">
        <f t="shared" si="37"/>
        <v>1277.7518559968555</v>
      </c>
      <c r="BJ102" s="61">
        <f t="shared" si="38"/>
        <v>1103.101296181052</v>
      </c>
      <c r="BK102" s="61">
        <f t="shared" si="39"/>
        <v>921.03054819521219</v>
      </c>
      <c r="BL102" s="61">
        <f t="shared" si="40"/>
        <v>921.03054819521219</v>
      </c>
      <c r="BM102" s="61">
        <f t="shared" si="41"/>
        <v>921.03054819521219</v>
      </c>
      <c r="BN102" s="61">
        <f t="shared" si="42"/>
        <v>921.03054819521219</v>
      </c>
      <c r="BO102" s="61">
        <f t="shared" si="43"/>
        <v>921.03054819521219</v>
      </c>
      <c r="BP102" s="61">
        <f t="shared" si="44"/>
        <v>921.03054819521219</v>
      </c>
      <c r="BQ102" s="61">
        <f t="shared" si="29"/>
        <v>921.03054819521219</v>
      </c>
      <c r="BR102" s="61"/>
      <c r="BS102" s="61">
        <f>($C$6+$D$6+$E$6)*Table53[[#This Row],[Locality''s Allocation Percentage ]]</f>
        <v>48910.201791992666</v>
      </c>
      <c r="BT102" s="61">
        <f>$F$6*Table53[[#This Row],[Locality''s Allocation Percentage ]]</f>
        <v>17698.278010916289</v>
      </c>
      <c r="BU102" s="61">
        <f t="shared" si="27"/>
        <v>4424.5695027290722</v>
      </c>
      <c r="BV102" s="76">
        <f>($C$7+$D$7+$E$7)*Table53[[#This Row],[Locality''s Allocation Percentage ]]</f>
        <v>12690.685567621185</v>
      </c>
      <c r="BW102" s="76">
        <f>$F$7*Table53[[#This Row],[Locality''s Allocation Percentage ]]</f>
        <v>4438.8044072597595</v>
      </c>
      <c r="BX102" s="76">
        <f t="shared" si="28"/>
        <v>1109.7011018149399</v>
      </c>
    </row>
    <row r="103" spans="10:76" s="19" customFormat="1" ht="18" customHeight="1" x14ac:dyDescent="0.3">
      <c r="J103" s="36" t="s">
        <v>259</v>
      </c>
      <c r="K103" s="37">
        <v>3.510035100351E-3</v>
      </c>
      <c r="M103" s="22" t="s">
        <v>119</v>
      </c>
      <c r="N103" s="61">
        <f>($C$5+$D$5+$E$5)*Table53[[#This Row],[Locality''s Allocation Percentage ]]</f>
        <v>14272.887966665821</v>
      </c>
      <c r="O103" s="61">
        <f>($C$6+$D$6+$E$6)*Table53[[#This Row],[Locality''s Allocation Percentage ]]</f>
        <v>90355.162257839082</v>
      </c>
      <c r="P103" s="61">
        <f>($C$7+$D$7+$E$7)*Table53[[#This Row],[Locality''s Allocation Percentage ]]</f>
        <v>23444.371759131769</v>
      </c>
      <c r="Q103" s="61">
        <f>($C$8+$D$8+$E$8)*Table53[[#This Row],[Locality''s Allocation Percentage ]]</f>
        <v>18774.761825513371</v>
      </c>
      <c r="R103" s="61">
        <f>($C$9+$D$9+$E$9)*Table53[[#This Row],[Locality''s Allocation Percentage ]]</f>
        <v>18774.761825333295</v>
      </c>
      <c r="S103" s="61">
        <f>($C$10+$D$10+$E$10)*Table53[[#This Row],[Locality''s Allocation Percentage ]]</f>
        <v>21656.763184742911</v>
      </c>
      <c r="T103" s="61">
        <f>($C$11+$D$11+$E$11)*Table53[[#This Row],[Locality''s Allocation Percentage ]]</f>
        <v>15836.587000186371</v>
      </c>
      <c r="U103" s="61">
        <f>($C$12+$D$12+$E$12)*Table53[[#This Row],[Locality''s Allocation Percentage ]]</f>
        <v>24963.383234652956</v>
      </c>
      <c r="V103" s="61">
        <f>($C$13+$D$13+$E$13)*Table53[[#This Row],[Locality''s Allocation Percentage ]]</f>
        <v>25750.67374973786</v>
      </c>
      <c r="W103" s="61">
        <f>($C$14+$D$14+$E$14)*Table53[[#This Row],[Locality''s Allocation Percentage ]]</f>
        <v>25750.673767745247</v>
      </c>
      <c r="X103" s="61">
        <f>($C$15+$D$15+$E$15)*Table53[[#This Row],[Locality''s Allocation Percentage ]]</f>
        <v>22230.921815859288</v>
      </c>
      <c r="Y103" s="61">
        <f>($C$16+$D$16+$E$16)*Table53[[#This Row],[Locality''s Allocation Percentage ]]</f>
        <v>18561.629995206862</v>
      </c>
      <c r="Z103" s="61">
        <f>($C$17+$D$17+$E$17)*Table53[[#This Row],[Locality''s Allocation Percentage ]]</f>
        <v>18561.629995206862</v>
      </c>
      <c r="AA103" s="61">
        <f>($C$18+$D$18+$E$18)*Table53[[#This Row],[Locality''s Allocation Percentage ]]</f>
        <v>18561.629995206862</v>
      </c>
      <c r="AB103" s="61">
        <f>($C$19+$D$19+$E$19)*Table53[[#This Row],[Locality''s Allocation Percentage ]]</f>
        <v>18561.629995206862</v>
      </c>
      <c r="AC103" s="61">
        <f>($C$20+$D$20+$E$20)*Table53[[#This Row],[Locality''s Allocation Percentage ]]</f>
        <v>18561.629995206862</v>
      </c>
      <c r="AD103" s="61">
        <f>($C$21+$D$21+$E$21)*Table53[[#This Row],[Locality''s Allocation Percentage ]]</f>
        <v>18561.629995206862</v>
      </c>
      <c r="AE103" s="61">
        <f>($C$22+$D$22+$E$22)*Table53[[#This Row],[Locality''s Allocation Percentage ]]</f>
        <v>18561.629995206862</v>
      </c>
      <c r="AF103" s="61"/>
      <c r="AG103" s="61"/>
      <c r="AH103" s="61">
        <f>$F$6*Table53[[#This Row],[Locality''s Allocation Percentage ]]</f>
        <v>32695.239904376936</v>
      </c>
      <c r="AI103" s="61">
        <f>$F$7*Table53[[#This Row],[Locality''s Allocation Percentage ]]</f>
        <v>8200.1070892009247</v>
      </c>
      <c r="AJ103" s="61">
        <f>$F$8*Table53[[#This Row],[Locality''s Allocation Percentage ]]</f>
        <v>6884.0793360215685</v>
      </c>
      <c r="AK103" s="61">
        <f>$F$9*Table53[[#This Row],[Locality''s Allocation Percentage ]]</f>
        <v>6884.0793359555419</v>
      </c>
      <c r="AL103" s="61">
        <f>$F$10*Table53[[#This Row],[Locality''s Allocation Percentage ]]</f>
        <v>7940.8131677390675</v>
      </c>
      <c r="AM103" s="61">
        <f>$F$11*Table53[[#This Row],[Locality''s Allocation Percentage ]]</f>
        <v>5806.748566735002</v>
      </c>
      <c r="AN103" s="61">
        <f>$F$12*Table53[[#This Row],[Locality''s Allocation Percentage ]]</f>
        <v>9153.24051937275</v>
      </c>
      <c r="AO103" s="61">
        <f>$F$13*Table53[[#This Row],[Locality''s Allocation Percentage ]]</f>
        <v>9441.9137082372145</v>
      </c>
      <c r="AP103" s="61">
        <f>$F$14*Table53[[#This Row],[Locality''s Allocation Percentage ]]</f>
        <v>9441.9137148399222</v>
      </c>
      <c r="AQ103" s="61">
        <f>$F$15*Table53[[#This Row],[Locality''s Allocation Percentage ]]</f>
        <v>8151.3379991484062</v>
      </c>
      <c r="AR103" s="61">
        <f>$F$16*Table53[[#This Row],[Locality''s Allocation Percentage ]]</f>
        <v>6805.9309982425157</v>
      </c>
      <c r="AS103" s="61">
        <f>$F$17*Table53[[#This Row],[Locality''s Allocation Percentage ]]</f>
        <v>6805.9309982425157</v>
      </c>
      <c r="AT103" s="61">
        <f>$F$18*Table53[[#This Row],[Locality''s Allocation Percentage ]]</f>
        <v>6805.9309982425157</v>
      </c>
      <c r="AU103" s="61">
        <f>$F$19*Table53[[#This Row],[Locality''s Allocation Percentage ]]</f>
        <v>6805.9309982425157</v>
      </c>
      <c r="AV103" s="61">
        <f>$F$20*Table53[[#This Row],[Locality''s Allocation Percentage ]]</f>
        <v>6805.9309982425157</v>
      </c>
      <c r="AW103" s="61">
        <f>$F$21*Table53[[#This Row],[Locality''s Allocation Percentage ]]</f>
        <v>6805.9309982425157</v>
      </c>
      <c r="AX103" s="61">
        <f>$F$22*Table53[[#This Row],[Locality''s Allocation Percentage ]]</f>
        <v>6805.9309982425157</v>
      </c>
      <c r="AY103" s="61"/>
      <c r="AZ103" s="61">
        <f t="shared" si="26"/>
        <v>0</v>
      </c>
      <c r="BA103" s="61">
        <f t="shared" si="26"/>
        <v>8173.8099760942341</v>
      </c>
      <c r="BB103" s="61">
        <f t="shared" si="30"/>
        <v>2050.0267723002312</v>
      </c>
      <c r="BC103" s="61">
        <f t="shared" si="31"/>
        <v>1721.0198340053921</v>
      </c>
      <c r="BD103" s="61">
        <f t="shared" si="32"/>
        <v>1721.0198339888855</v>
      </c>
      <c r="BE103" s="61">
        <f t="shared" si="33"/>
        <v>1985.2032919347669</v>
      </c>
      <c r="BF103" s="61">
        <f t="shared" si="34"/>
        <v>1451.6871416837505</v>
      </c>
      <c r="BG103" s="61">
        <f t="shared" si="35"/>
        <v>2288.3101298431875</v>
      </c>
      <c r="BH103" s="61">
        <f t="shared" si="36"/>
        <v>2360.4784270593036</v>
      </c>
      <c r="BI103" s="61">
        <f t="shared" si="37"/>
        <v>2360.4784287099806</v>
      </c>
      <c r="BJ103" s="61">
        <f t="shared" si="38"/>
        <v>2037.8344997871015</v>
      </c>
      <c r="BK103" s="61">
        <f t="shared" si="39"/>
        <v>1701.4827495606289</v>
      </c>
      <c r="BL103" s="61">
        <f t="shared" si="40"/>
        <v>1701.4827495606289</v>
      </c>
      <c r="BM103" s="61">
        <f t="shared" si="41"/>
        <v>1701.4827495606289</v>
      </c>
      <c r="BN103" s="61">
        <f t="shared" si="42"/>
        <v>1701.4827495606289</v>
      </c>
      <c r="BO103" s="61">
        <f t="shared" si="43"/>
        <v>1701.4827495606289</v>
      </c>
      <c r="BP103" s="61">
        <f t="shared" si="44"/>
        <v>1701.4827495606289</v>
      </c>
      <c r="BQ103" s="61">
        <f t="shared" si="29"/>
        <v>1701.4827495606289</v>
      </c>
      <c r="BR103" s="61"/>
      <c r="BS103" s="61">
        <f>($C$6+$D$6+$E$6)*Table53[[#This Row],[Locality''s Allocation Percentage ]]</f>
        <v>90355.162257839082</v>
      </c>
      <c r="BT103" s="61">
        <f>$F$6*Table53[[#This Row],[Locality''s Allocation Percentage ]]</f>
        <v>32695.239904376936</v>
      </c>
      <c r="BU103" s="61">
        <f t="shared" si="27"/>
        <v>8173.8099760942341</v>
      </c>
      <c r="BV103" s="76">
        <f>($C$7+$D$7+$E$7)*Table53[[#This Row],[Locality''s Allocation Percentage ]]</f>
        <v>23444.371759131769</v>
      </c>
      <c r="BW103" s="76">
        <f>$F$7*Table53[[#This Row],[Locality''s Allocation Percentage ]]</f>
        <v>8200.1070892009247</v>
      </c>
      <c r="BX103" s="76">
        <f t="shared" si="28"/>
        <v>2050.0267723002312</v>
      </c>
    </row>
    <row r="104" spans="10:76" s="19" customFormat="1" ht="18" customHeight="1" x14ac:dyDescent="0.3">
      <c r="J104" s="36" t="s">
        <v>12</v>
      </c>
      <c r="K104" s="37">
        <v>3.5560355603555999E-2</v>
      </c>
      <c r="M104" s="22" t="s">
        <v>70</v>
      </c>
      <c r="N104" s="61">
        <f>($C$5+$D$5+$E$5)*Table53[[#This Row],[Locality''s Allocation Percentage ]]</f>
        <v>144599.40059676257</v>
      </c>
      <c r="O104" s="61">
        <f>($C$6+$D$6+$E$6)*Table53[[#This Row],[Locality''s Allocation Percentage ]]</f>
        <v>915393.03985434701</v>
      </c>
      <c r="P104" s="61">
        <f>($C$7+$D$7+$E$7)*Table53[[#This Row],[Locality''s Allocation Percentage ]]</f>
        <v>237516.19936032069</v>
      </c>
      <c r="Q104" s="61">
        <f>($C$8+$D$8+$E$8)*Table53[[#This Row],[Locality''s Allocation Percentage ]]</f>
        <v>190208.12835192462</v>
      </c>
      <c r="R104" s="61">
        <f>($C$9+$D$9+$E$9)*Table53[[#This Row],[Locality''s Allocation Percentage ]]</f>
        <v>190208.12835010028</v>
      </c>
      <c r="S104" s="61">
        <f>($C$10+$D$10+$E$10)*Table53[[#This Row],[Locality''s Allocation Percentage ]]</f>
        <v>219405.84012805068</v>
      </c>
      <c r="T104" s="61">
        <f>($C$11+$D$11+$E$11)*Table53[[#This Row],[Locality''s Allocation Percentage ]]</f>
        <v>160441.32015003628</v>
      </c>
      <c r="U104" s="61">
        <f>($C$12+$D$12+$E$12)*Table53[[#This Row],[Locality''s Allocation Percentage ]]</f>
        <v>252905.38684451825</v>
      </c>
      <c r="V104" s="61">
        <f>($C$13+$D$13+$E$13)*Table53[[#This Row],[Locality''s Allocation Percentage ]]</f>
        <v>260881.46966970892</v>
      </c>
      <c r="W104" s="61">
        <f>($C$14+$D$14+$E$14)*Table53[[#This Row],[Locality''s Allocation Percentage ]]</f>
        <v>260881.46985214273</v>
      </c>
      <c r="X104" s="61">
        <f>($C$15+$D$15+$E$15)*Table53[[#This Row],[Locality''s Allocation Percentage ]]</f>
        <v>225222.67229970265</v>
      </c>
      <c r="Y104" s="61">
        <f>($C$16+$D$16+$E$16)*Table53[[#This Row],[Locality''s Allocation Percentage ]]</f>
        <v>188048.87824203874</v>
      </c>
      <c r="Z104" s="61">
        <f>($C$17+$D$17+$E$17)*Table53[[#This Row],[Locality''s Allocation Percentage ]]</f>
        <v>188048.87824203874</v>
      </c>
      <c r="AA104" s="61">
        <f>($C$18+$D$18+$E$18)*Table53[[#This Row],[Locality''s Allocation Percentage ]]</f>
        <v>188048.87824203874</v>
      </c>
      <c r="AB104" s="61">
        <f>($C$19+$D$19+$E$19)*Table53[[#This Row],[Locality''s Allocation Percentage ]]</f>
        <v>188048.87824203874</v>
      </c>
      <c r="AC104" s="61">
        <f>($C$20+$D$20+$E$20)*Table53[[#This Row],[Locality''s Allocation Percentage ]]</f>
        <v>188048.87824203874</v>
      </c>
      <c r="AD104" s="61">
        <f>($C$21+$D$21+$E$21)*Table53[[#This Row],[Locality''s Allocation Percentage ]]</f>
        <v>188048.87824203874</v>
      </c>
      <c r="AE104" s="61">
        <f>($C$22+$D$22+$E$22)*Table53[[#This Row],[Locality''s Allocation Percentage ]]</f>
        <v>188048.87824203874</v>
      </c>
      <c r="AF104" s="61"/>
      <c r="AG104" s="61"/>
      <c r="AH104" s="61">
        <f>$F$6*Table53[[#This Row],[Locality''s Allocation Percentage ]]</f>
        <v>331237.24529904383</v>
      </c>
      <c r="AI104" s="61">
        <f>$F$7*Table53[[#This Row],[Locality''s Allocation Percentage ]]</f>
        <v>83075.728801135279</v>
      </c>
      <c r="AJ104" s="61">
        <f>$F$8*Table53[[#This Row],[Locality''s Allocation Percentage ]]</f>
        <v>69742.980395705687</v>
      </c>
      <c r="AK104" s="61">
        <f>$F$9*Table53[[#This Row],[Locality''s Allocation Percentage ]]</f>
        <v>69742.980395036764</v>
      </c>
      <c r="AL104" s="61">
        <f>$F$10*Table53[[#This Row],[Locality''s Allocation Percentage ]]</f>
        <v>80448.808046951919</v>
      </c>
      <c r="AM104" s="61">
        <f>$F$11*Table53[[#This Row],[Locality''s Allocation Percentage ]]</f>
        <v>58828.484055013294</v>
      </c>
      <c r="AN104" s="61">
        <f>$F$12*Table53[[#This Row],[Locality''s Allocation Percentage ]]</f>
        <v>92731.975176323351</v>
      </c>
      <c r="AO104" s="61">
        <f>$F$13*Table53[[#This Row],[Locality''s Allocation Percentage ]]</f>
        <v>95656.538878893261</v>
      </c>
      <c r="AP104" s="61">
        <f>$F$14*Table53[[#This Row],[Locality''s Allocation Percentage ]]</f>
        <v>95656.538945785651</v>
      </c>
      <c r="AQ104" s="61">
        <f>$F$15*Table53[[#This Row],[Locality''s Allocation Percentage ]]</f>
        <v>82581.646509890968</v>
      </c>
      <c r="AR104" s="61">
        <f>$F$16*Table53[[#This Row],[Locality''s Allocation Percentage ]]</f>
        <v>68951.255355414207</v>
      </c>
      <c r="AS104" s="61">
        <f>$F$17*Table53[[#This Row],[Locality''s Allocation Percentage ]]</f>
        <v>68951.255355414207</v>
      </c>
      <c r="AT104" s="61">
        <f>$F$18*Table53[[#This Row],[Locality''s Allocation Percentage ]]</f>
        <v>68951.255355414207</v>
      </c>
      <c r="AU104" s="61">
        <f>$F$19*Table53[[#This Row],[Locality''s Allocation Percentage ]]</f>
        <v>68951.255355414207</v>
      </c>
      <c r="AV104" s="61">
        <f>$F$20*Table53[[#This Row],[Locality''s Allocation Percentage ]]</f>
        <v>68951.255355414207</v>
      </c>
      <c r="AW104" s="61">
        <f>$F$21*Table53[[#This Row],[Locality''s Allocation Percentage ]]</f>
        <v>68951.255355414207</v>
      </c>
      <c r="AX104" s="61">
        <f>$F$22*Table53[[#This Row],[Locality''s Allocation Percentage ]]</f>
        <v>68951.255355414207</v>
      </c>
      <c r="AY104" s="61"/>
      <c r="AZ104" s="61">
        <f t="shared" si="26"/>
        <v>0</v>
      </c>
      <c r="BA104" s="61">
        <f t="shared" si="26"/>
        <v>82809.311324760958</v>
      </c>
      <c r="BB104" s="61">
        <f t="shared" si="30"/>
        <v>20768.93220028382</v>
      </c>
      <c r="BC104" s="61">
        <f t="shared" si="31"/>
        <v>17435.745098926422</v>
      </c>
      <c r="BD104" s="61">
        <f t="shared" si="32"/>
        <v>17435.745098759191</v>
      </c>
      <c r="BE104" s="61">
        <f t="shared" si="33"/>
        <v>20112.20201173798</v>
      </c>
      <c r="BF104" s="61">
        <f t="shared" si="34"/>
        <v>14707.121013753323</v>
      </c>
      <c r="BG104" s="61">
        <f t="shared" si="35"/>
        <v>23182.993794080838</v>
      </c>
      <c r="BH104" s="61">
        <f t="shared" si="36"/>
        <v>23914.134719723315</v>
      </c>
      <c r="BI104" s="61">
        <f t="shared" si="37"/>
        <v>23914.134736446413</v>
      </c>
      <c r="BJ104" s="61">
        <f t="shared" si="38"/>
        <v>20645.411627472742</v>
      </c>
      <c r="BK104" s="61">
        <f t="shared" si="39"/>
        <v>17237.813838853552</v>
      </c>
      <c r="BL104" s="61">
        <f t="shared" si="40"/>
        <v>17237.813838853552</v>
      </c>
      <c r="BM104" s="61">
        <f t="shared" si="41"/>
        <v>17237.813838853552</v>
      </c>
      <c r="BN104" s="61">
        <f t="shared" si="42"/>
        <v>17237.813838853552</v>
      </c>
      <c r="BO104" s="61">
        <f t="shared" si="43"/>
        <v>17237.813838853552</v>
      </c>
      <c r="BP104" s="61">
        <f t="shared" si="44"/>
        <v>17237.813838853552</v>
      </c>
      <c r="BQ104" s="61">
        <f t="shared" si="29"/>
        <v>17237.813838853552</v>
      </c>
      <c r="BR104" s="61"/>
      <c r="BS104" s="61">
        <f>($C$6+$D$6+$E$6)*Table53[[#This Row],[Locality''s Allocation Percentage ]]</f>
        <v>915393.03985434701</v>
      </c>
      <c r="BT104" s="61">
        <f>$F$6*Table53[[#This Row],[Locality''s Allocation Percentage ]]</f>
        <v>331237.24529904383</v>
      </c>
      <c r="BU104" s="61">
        <f t="shared" si="27"/>
        <v>82809.311324760958</v>
      </c>
      <c r="BV104" s="76">
        <f>($C$7+$D$7+$E$7)*Table53[[#This Row],[Locality''s Allocation Percentage ]]</f>
        <v>237516.19936032069</v>
      </c>
      <c r="BW104" s="76">
        <f>$F$7*Table53[[#This Row],[Locality''s Allocation Percentage ]]</f>
        <v>83075.728801135279</v>
      </c>
      <c r="BX104" s="76">
        <f t="shared" si="28"/>
        <v>20768.93220028382</v>
      </c>
    </row>
    <row r="105" spans="10:76" s="19" customFormat="1" ht="18" customHeight="1" x14ac:dyDescent="0.3">
      <c r="J105" s="36" t="s">
        <v>260</v>
      </c>
      <c r="K105" s="37">
        <v>1.0610106101060999E-2</v>
      </c>
      <c r="M105" s="22" t="s">
        <v>92</v>
      </c>
      <c r="N105" s="61">
        <f>($C$5+$D$5+$E$5)*Table53[[#This Row],[Locality''s Allocation Percentage ]]</f>
        <v>43143.971887841697</v>
      </c>
      <c r="O105" s="61">
        <f>($C$6+$D$6+$E$6)*Table53[[#This Row],[Locality''s Allocation Percentage ]]</f>
        <v>273124.86369107483</v>
      </c>
      <c r="P105" s="61">
        <f>($C$7+$D$7+$E$7)*Table53[[#This Row],[Locality''s Allocation Percentage ]]</f>
        <v>70867.459932874088</v>
      </c>
      <c r="Q105" s="61">
        <f>($C$8+$D$8+$E$8)*Table53[[#This Row],[Locality''s Allocation Percentage ]]</f>
        <v>56752.20027598201</v>
      </c>
      <c r="R105" s="61">
        <f>($C$9+$D$9+$E$9)*Table53[[#This Row],[Locality''s Allocation Percentage ]]</f>
        <v>56752.200275437681</v>
      </c>
      <c r="S105" s="61">
        <f>($C$10+$D$10+$E$10)*Table53[[#This Row],[Locality''s Allocation Percentage ]]</f>
        <v>65463.890994336834</v>
      </c>
      <c r="T105" s="61">
        <f>($C$11+$D$11+$E$11)*Table53[[#This Row],[Locality''s Allocation Percentage ]]</f>
        <v>47870.708852415213</v>
      </c>
      <c r="U105" s="61">
        <f>($C$12+$D$12+$E$12)*Table53[[#This Row],[Locality''s Allocation Percentage ]]</f>
        <v>75459.115703609074</v>
      </c>
      <c r="V105" s="61">
        <f>($C$13+$D$13+$E$13)*Table53[[#This Row],[Locality''s Allocation Percentage ]]</f>
        <v>77838.931192227537</v>
      </c>
      <c r="W105" s="61">
        <f>($C$14+$D$14+$E$14)*Table53[[#This Row],[Locality''s Allocation Percentage ]]</f>
        <v>77838.931246660126</v>
      </c>
      <c r="X105" s="61">
        <f>($C$15+$D$15+$E$15)*Table53[[#This Row],[Locality''s Allocation Percentage ]]</f>
        <v>67199.453124292602</v>
      </c>
      <c r="Y105" s="61">
        <f>($C$16+$D$16+$E$16)*Table53[[#This Row],[Locality''s Allocation Percentage ]]</f>
        <v>56107.947079528436</v>
      </c>
      <c r="Z105" s="61">
        <f>($C$17+$D$17+$E$17)*Table53[[#This Row],[Locality''s Allocation Percentage ]]</f>
        <v>56107.947079528436</v>
      </c>
      <c r="AA105" s="61">
        <f>($C$18+$D$18+$E$18)*Table53[[#This Row],[Locality''s Allocation Percentage ]]</f>
        <v>56107.947079528436</v>
      </c>
      <c r="AB105" s="61">
        <f>($C$19+$D$19+$E$19)*Table53[[#This Row],[Locality''s Allocation Percentage ]]</f>
        <v>56107.947079528436</v>
      </c>
      <c r="AC105" s="61">
        <f>($C$20+$D$20+$E$20)*Table53[[#This Row],[Locality''s Allocation Percentage ]]</f>
        <v>56107.947079528436</v>
      </c>
      <c r="AD105" s="61">
        <f>($C$21+$D$21+$E$21)*Table53[[#This Row],[Locality''s Allocation Percentage ]]</f>
        <v>56107.947079528436</v>
      </c>
      <c r="AE105" s="61">
        <f>($C$22+$D$22+$E$22)*Table53[[#This Row],[Locality''s Allocation Percentage ]]</f>
        <v>56107.947079528436</v>
      </c>
      <c r="AF105" s="61"/>
      <c r="AG105" s="61"/>
      <c r="AH105" s="61">
        <f>$F$6*Table53[[#This Row],[Locality''s Allocation Percentage ]]</f>
        <v>98830.910366222015</v>
      </c>
      <c r="AI105" s="61">
        <f>$F$7*Table53[[#This Row],[Locality''s Allocation Percentage ]]</f>
        <v>24787.218295276867</v>
      </c>
      <c r="AJ105" s="61">
        <f>$F$8*Table53[[#This Row],[Locality''s Allocation Percentage ]]</f>
        <v>20809.140101193403</v>
      </c>
      <c r="AK105" s="61">
        <f>$F$9*Table53[[#This Row],[Locality''s Allocation Percentage ]]</f>
        <v>20809.140100993816</v>
      </c>
      <c r="AL105" s="61">
        <f>$F$10*Table53[[#This Row],[Locality''s Allocation Percentage ]]</f>
        <v>24003.426697923504</v>
      </c>
      <c r="AM105" s="61">
        <f>$F$11*Table53[[#This Row],[Locality''s Allocation Percentage ]]</f>
        <v>17552.593245885575</v>
      </c>
      <c r="AN105" s="61">
        <f>$F$12*Table53[[#This Row],[Locality''s Allocation Percentage ]]</f>
        <v>27668.342424656657</v>
      </c>
      <c r="AO105" s="61">
        <f>$F$13*Table53[[#This Row],[Locality''s Allocation Percentage ]]</f>
        <v>28540.941437150097</v>
      </c>
      <c r="AP105" s="61">
        <f>$F$14*Table53[[#This Row],[Locality''s Allocation Percentage ]]</f>
        <v>28540.941457108711</v>
      </c>
      <c r="AQ105" s="61">
        <f>$F$15*Table53[[#This Row],[Locality''s Allocation Percentage ]]</f>
        <v>24639.799478907287</v>
      </c>
      <c r="AR105" s="61">
        <f>$F$16*Table53[[#This Row],[Locality''s Allocation Percentage ]]</f>
        <v>20572.913929160426</v>
      </c>
      <c r="AS105" s="61">
        <f>$F$17*Table53[[#This Row],[Locality''s Allocation Percentage ]]</f>
        <v>20572.913929160426</v>
      </c>
      <c r="AT105" s="61">
        <f>$F$18*Table53[[#This Row],[Locality''s Allocation Percentage ]]</f>
        <v>20572.913929160426</v>
      </c>
      <c r="AU105" s="61">
        <f>$F$19*Table53[[#This Row],[Locality''s Allocation Percentage ]]</f>
        <v>20572.913929160426</v>
      </c>
      <c r="AV105" s="61">
        <f>$F$20*Table53[[#This Row],[Locality''s Allocation Percentage ]]</f>
        <v>20572.913929160426</v>
      </c>
      <c r="AW105" s="61">
        <f>$F$21*Table53[[#This Row],[Locality''s Allocation Percentage ]]</f>
        <v>20572.913929160426</v>
      </c>
      <c r="AX105" s="61">
        <f>$F$22*Table53[[#This Row],[Locality''s Allocation Percentage ]]</f>
        <v>20572.913929160426</v>
      </c>
      <c r="AY105" s="61"/>
      <c r="AZ105" s="61">
        <f t="shared" si="26"/>
        <v>0</v>
      </c>
      <c r="BA105" s="61">
        <f t="shared" si="26"/>
        <v>24707.727591555504</v>
      </c>
      <c r="BB105" s="61">
        <f t="shared" si="30"/>
        <v>6196.8045738192168</v>
      </c>
      <c r="BC105" s="61">
        <f t="shared" si="31"/>
        <v>5202.2850252983508</v>
      </c>
      <c r="BD105" s="61">
        <f t="shared" si="32"/>
        <v>5202.2850252484541</v>
      </c>
      <c r="BE105" s="61">
        <f t="shared" si="33"/>
        <v>6000.8566744808759</v>
      </c>
      <c r="BF105" s="61">
        <f t="shared" si="34"/>
        <v>4388.1483114713938</v>
      </c>
      <c r="BG105" s="61">
        <f t="shared" si="35"/>
        <v>6917.0856061641643</v>
      </c>
      <c r="BH105" s="61">
        <f t="shared" si="36"/>
        <v>7135.2353592875243</v>
      </c>
      <c r="BI105" s="61">
        <f t="shared" si="37"/>
        <v>7135.2353642771777</v>
      </c>
      <c r="BJ105" s="61">
        <f t="shared" si="38"/>
        <v>6159.9498697268218</v>
      </c>
      <c r="BK105" s="61">
        <f t="shared" si="39"/>
        <v>5143.2284822901065</v>
      </c>
      <c r="BL105" s="61">
        <f t="shared" si="40"/>
        <v>5143.2284822901065</v>
      </c>
      <c r="BM105" s="61">
        <f t="shared" si="41"/>
        <v>5143.2284822901065</v>
      </c>
      <c r="BN105" s="61">
        <f t="shared" si="42"/>
        <v>5143.2284822901065</v>
      </c>
      <c r="BO105" s="61">
        <f t="shared" si="43"/>
        <v>5143.2284822901065</v>
      </c>
      <c r="BP105" s="61">
        <f t="shared" si="44"/>
        <v>5143.2284822901065</v>
      </c>
      <c r="BQ105" s="61">
        <f t="shared" si="29"/>
        <v>5143.2284822901065</v>
      </c>
      <c r="BR105" s="61"/>
      <c r="BS105" s="61">
        <f>($C$6+$D$6+$E$6)*Table53[[#This Row],[Locality''s Allocation Percentage ]]</f>
        <v>273124.86369107483</v>
      </c>
      <c r="BT105" s="61">
        <f>$F$6*Table53[[#This Row],[Locality''s Allocation Percentage ]]</f>
        <v>98830.910366222015</v>
      </c>
      <c r="BU105" s="61">
        <f t="shared" si="27"/>
        <v>24707.727591555504</v>
      </c>
      <c r="BV105" s="76">
        <f>($C$7+$D$7+$E$7)*Table53[[#This Row],[Locality''s Allocation Percentage ]]</f>
        <v>70867.459932874088</v>
      </c>
      <c r="BW105" s="76">
        <f>$F$7*Table53[[#This Row],[Locality''s Allocation Percentage ]]</f>
        <v>24787.218295276867</v>
      </c>
      <c r="BX105" s="76">
        <f t="shared" si="28"/>
        <v>6196.8045738192168</v>
      </c>
    </row>
    <row r="106" spans="10:76" s="19" customFormat="1" ht="18" customHeight="1" x14ac:dyDescent="0.3">
      <c r="J106" s="36" t="s">
        <v>93</v>
      </c>
      <c r="K106" s="37">
        <v>2.4700247002470001E-3</v>
      </c>
      <c r="M106" s="22" t="s">
        <v>93</v>
      </c>
      <c r="N106" s="61">
        <f>($C$5+$D$5+$E$5)*Table53[[#This Row],[Locality''s Allocation Percentage ]]</f>
        <v>10043.884124690763</v>
      </c>
      <c r="O106" s="61">
        <f>($C$6+$D$6+$E$6)*Table53[[#This Row],[Locality''s Allocation Percentage ]]</f>
        <v>63583.26232959047</v>
      </c>
      <c r="P106" s="61">
        <f>($C$7+$D$7+$E$7)*Table53[[#This Row],[Locality''s Allocation Percentage ]]</f>
        <v>16497.891237907541</v>
      </c>
      <c r="Q106" s="61">
        <f>($C$8+$D$8+$E$8)*Table53[[#This Row],[Locality''s Allocation Percentage ]]</f>
        <v>13211.869432768668</v>
      </c>
      <c r="R106" s="61">
        <f>($C$9+$D$9+$E$9)*Table53[[#This Row],[Locality''s Allocation Percentage ]]</f>
        <v>13211.869432641948</v>
      </c>
      <c r="S106" s="61">
        <f>($C$10+$D$10+$E$10)*Table53[[#This Row],[Locality''s Allocation Percentage ]]</f>
        <v>15239.944463337606</v>
      </c>
      <c r="T106" s="61">
        <f>($C$11+$D$11+$E$11)*Table53[[#This Row],[Locality''s Allocation Percentage ]]</f>
        <v>11144.264926057076</v>
      </c>
      <c r="U106" s="61">
        <f>($C$12+$D$12+$E$12)*Table53[[#This Row],[Locality''s Allocation Percentage ]]</f>
        <v>17566.825239200229</v>
      </c>
      <c r="V106" s="61">
        <f>($C$13+$D$13+$E$13)*Table53[[#This Row],[Locality''s Allocation Percentage ]]</f>
        <v>18120.844490556272</v>
      </c>
      <c r="W106" s="61">
        <f>($C$14+$D$14+$E$14)*Table53[[#This Row],[Locality''s Allocation Percentage ]]</f>
        <v>18120.844503228138</v>
      </c>
      <c r="X106" s="61">
        <f>($C$15+$D$15+$E$15)*Table53[[#This Row],[Locality''s Allocation Percentage ]]</f>
        <v>15643.982018567647</v>
      </c>
      <c r="Y106" s="61">
        <f>($C$16+$D$16+$E$16)*Table53[[#This Row],[Locality''s Allocation Percentage ]]</f>
        <v>13061.88777440483</v>
      </c>
      <c r="Z106" s="61">
        <f>($C$17+$D$17+$E$17)*Table53[[#This Row],[Locality''s Allocation Percentage ]]</f>
        <v>13061.88777440483</v>
      </c>
      <c r="AA106" s="61">
        <f>($C$18+$D$18+$E$18)*Table53[[#This Row],[Locality''s Allocation Percentage ]]</f>
        <v>13061.88777440483</v>
      </c>
      <c r="AB106" s="61">
        <f>($C$19+$D$19+$E$19)*Table53[[#This Row],[Locality''s Allocation Percentage ]]</f>
        <v>13061.88777440483</v>
      </c>
      <c r="AC106" s="61">
        <f>($C$20+$D$20+$E$20)*Table53[[#This Row],[Locality''s Allocation Percentage ]]</f>
        <v>13061.88777440483</v>
      </c>
      <c r="AD106" s="61">
        <f>($C$21+$D$21+$E$21)*Table53[[#This Row],[Locality''s Allocation Percentage ]]</f>
        <v>13061.88777440483</v>
      </c>
      <c r="AE106" s="61">
        <f>($C$22+$D$22+$E$22)*Table53[[#This Row],[Locality''s Allocation Percentage ]]</f>
        <v>13061.88777440483</v>
      </c>
      <c r="AF106" s="61"/>
      <c r="AG106" s="61"/>
      <c r="AH106" s="61">
        <f>$F$6*Table53[[#This Row],[Locality''s Allocation Percentage ]]</f>
        <v>23007.76141419118</v>
      </c>
      <c r="AI106" s="61">
        <f>$F$7*Table53[[#This Row],[Locality''s Allocation Percentage ]]</f>
        <v>5770.4457294376871</v>
      </c>
      <c r="AJ106" s="61">
        <f>$F$8*Table53[[#This Row],[Locality''s Allocation Percentage ]]</f>
        <v>4844.3521253485114</v>
      </c>
      <c r="AK106" s="61">
        <f>$F$9*Table53[[#This Row],[Locality''s Allocation Percentage ]]</f>
        <v>4844.3521253020481</v>
      </c>
      <c r="AL106" s="61">
        <f>$F$10*Table53[[#This Row],[Locality''s Allocation Percentage ]]</f>
        <v>5587.9796365571219</v>
      </c>
      <c r="AM106" s="61">
        <f>$F$11*Table53[[#This Row],[Locality''s Allocation Percentage ]]</f>
        <v>4086.2304728875943</v>
      </c>
      <c r="AN106" s="61">
        <f>$F$12*Table53[[#This Row],[Locality''s Allocation Percentage ]]</f>
        <v>6441.1692543734171</v>
      </c>
      <c r="AO106" s="61">
        <f>$F$13*Table53[[#This Row],[Locality''s Allocation Percentage ]]</f>
        <v>6644.3096465372992</v>
      </c>
      <c r="AP106" s="61">
        <f>$F$14*Table53[[#This Row],[Locality''s Allocation Percentage ]]</f>
        <v>6644.3096511836493</v>
      </c>
      <c r="AQ106" s="61">
        <f>$F$15*Table53[[#This Row],[Locality''s Allocation Percentage ]]</f>
        <v>5736.1267401414707</v>
      </c>
      <c r="AR106" s="61">
        <f>$F$16*Table53[[#This Row],[Locality''s Allocation Percentage ]]</f>
        <v>4789.3588506151036</v>
      </c>
      <c r="AS106" s="61">
        <f>$F$17*Table53[[#This Row],[Locality''s Allocation Percentage ]]</f>
        <v>4789.3588506151036</v>
      </c>
      <c r="AT106" s="61">
        <f>$F$18*Table53[[#This Row],[Locality''s Allocation Percentage ]]</f>
        <v>4789.3588506151036</v>
      </c>
      <c r="AU106" s="61">
        <f>$F$19*Table53[[#This Row],[Locality''s Allocation Percentage ]]</f>
        <v>4789.3588506151036</v>
      </c>
      <c r="AV106" s="61">
        <f>$F$20*Table53[[#This Row],[Locality''s Allocation Percentage ]]</f>
        <v>4789.3588506151036</v>
      </c>
      <c r="AW106" s="61">
        <f>$F$21*Table53[[#This Row],[Locality''s Allocation Percentage ]]</f>
        <v>4789.3588506151036</v>
      </c>
      <c r="AX106" s="61">
        <f>$F$22*Table53[[#This Row],[Locality''s Allocation Percentage ]]</f>
        <v>4789.3588506151036</v>
      </c>
      <c r="AY106" s="61"/>
      <c r="AZ106" s="61">
        <f t="shared" si="26"/>
        <v>0</v>
      </c>
      <c r="BA106" s="61">
        <f t="shared" si="26"/>
        <v>5751.940353547795</v>
      </c>
      <c r="BB106" s="61">
        <f t="shared" si="30"/>
        <v>1442.6114323594218</v>
      </c>
      <c r="BC106" s="61">
        <f t="shared" si="31"/>
        <v>1211.0880313371279</v>
      </c>
      <c r="BD106" s="61">
        <f t="shared" si="32"/>
        <v>1211.088031325512</v>
      </c>
      <c r="BE106" s="61">
        <f t="shared" si="33"/>
        <v>1396.9949091392805</v>
      </c>
      <c r="BF106" s="61">
        <f t="shared" si="34"/>
        <v>1021.5576182218986</v>
      </c>
      <c r="BG106" s="61">
        <f t="shared" si="35"/>
        <v>1610.2923135933543</v>
      </c>
      <c r="BH106" s="61">
        <f t="shared" si="36"/>
        <v>1661.0774116343248</v>
      </c>
      <c r="BI106" s="61">
        <f t="shared" si="37"/>
        <v>1661.0774127959123</v>
      </c>
      <c r="BJ106" s="61">
        <f t="shared" si="38"/>
        <v>1434.0316850353677</v>
      </c>
      <c r="BK106" s="61">
        <f t="shared" si="39"/>
        <v>1197.3397126537759</v>
      </c>
      <c r="BL106" s="61">
        <f t="shared" si="40"/>
        <v>1197.3397126537759</v>
      </c>
      <c r="BM106" s="61">
        <f t="shared" si="41"/>
        <v>1197.3397126537759</v>
      </c>
      <c r="BN106" s="61">
        <f t="shared" si="42"/>
        <v>1197.3397126537759</v>
      </c>
      <c r="BO106" s="61">
        <f t="shared" si="43"/>
        <v>1197.3397126537759</v>
      </c>
      <c r="BP106" s="61">
        <f t="shared" si="44"/>
        <v>1197.3397126537759</v>
      </c>
      <c r="BQ106" s="61">
        <f t="shared" si="29"/>
        <v>1197.3397126537759</v>
      </c>
      <c r="BR106" s="61"/>
      <c r="BS106" s="61">
        <f>($C$6+$D$6+$E$6)*Table53[[#This Row],[Locality''s Allocation Percentage ]]</f>
        <v>63583.26232959047</v>
      </c>
      <c r="BT106" s="61">
        <f>$F$6*Table53[[#This Row],[Locality''s Allocation Percentage ]]</f>
        <v>23007.76141419118</v>
      </c>
      <c r="BU106" s="61">
        <f t="shared" si="27"/>
        <v>5751.940353547795</v>
      </c>
      <c r="BV106" s="76">
        <f>($C$7+$D$7+$E$7)*Table53[[#This Row],[Locality''s Allocation Percentage ]]</f>
        <v>16497.891237907541</v>
      </c>
      <c r="BW106" s="76">
        <f>$F$7*Table53[[#This Row],[Locality''s Allocation Percentage ]]</f>
        <v>5770.4457294376871</v>
      </c>
      <c r="BX106" s="76">
        <f t="shared" si="28"/>
        <v>1442.6114323594218</v>
      </c>
    </row>
    <row r="107" spans="10:76" s="19" customFormat="1" ht="18" customHeight="1" x14ac:dyDescent="0.3">
      <c r="J107" s="36" t="s">
        <v>261</v>
      </c>
      <c r="K107" s="37">
        <v>9.1000910009099998E-4</v>
      </c>
      <c r="M107" s="22" t="s">
        <v>48</v>
      </c>
      <c r="N107" s="61">
        <f>($C$5+$D$5+$E$5)*Table53[[#This Row],[Locality''s Allocation Percentage ]]</f>
        <v>3700.3783617281761</v>
      </c>
      <c r="O107" s="61">
        <f>($C$6+$D$6+$E$6)*Table53[[#This Row],[Locality''s Allocation Percentage ]]</f>
        <v>23425.412437217539</v>
      </c>
      <c r="P107" s="61">
        <f>($C$7+$D$7+$E$7)*Table53[[#This Row],[Locality''s Allocation Percentage ]]</f>
        <v>6078.1704560711996</v>
      </c>
      <c r="Q107" s="61">
        <f>($C$8+$D$8+$E$8)*Table53[[#This Row],[Locality''s Allocation Percentage ]]</f>
        <v>4867.5308436516143</v>
      </c>
      <c r="R107" s="61">
        <f>($C$9+$D$9+$E$9)*Table53[[#This Row],[Locality''s Allocation Percentage ]]</f>
        <v>4867.5308436049281</v>
      </c>
      <c r="S107" s="61">
        <f>($C$10+$D$10+$E$10)*Table53[[#This Row],[Locality''s Allocation Percentage ]]</f>
        <v>5614.716381229644</v>
      </c>
      <c r="T107" s="61">
        <f>($C$11+$D$11+$E$11)*Table53[[#This Row],[Locality''s Allocation Percentage ]]</f>
        <v>4105.7818148631331</v>
      </c>
      <c r="U107" s="61">
        <f>($C$12+$D$12+$E$12)*Table53[[#This Row],[Locality''s Allocation Percentage ]]</f>
        <v>6471.9882460211365</v>
      </c>
      <c r="V107" s="61">
        <f>($C$13+$D$13+$E$13)*Table53[[#This Row],[Locality''s Allocation Percentage ]]</f>
        <v>6676.1006017838899</v>
      </c>
      <c r="W107" s="61">
        <f>($C$14+$D$14+$E$14)*Table53[[#This Row],[Locality''s Allocation Percentage ]]</f>
        <v>6676.1006064524718</v>
      </c>
      <c r="X107" s="61">
        <f>($C$15+$D$15+$E$15)*Table53[[#This Row],[Locality''s Allocation Percentage ]]</f>
        <v>5763.5723226301861</v>
      </c>
      <c r="Y107" s="61">
        <f>($C$16+$D$16+$E$16)*Table53[[#This Row],[Locality''s Allocation Percentage ]]</f>
        <v>4812.2744432017789</v>
      </c>
      <c r="Z107" s="61">
        <f>($C$17+$D$17+$E$17)*Table53[[#This Row],[Locality''s Allocation Percentage ]]</f>
        <v>4812.2744432017789</v>
      </c>
      <c r="AA107" s="61">
        <f>($C$18+$D$18+$E$18)*Table53[[#This Row],[Locality''s Allocation Percentage ]]</f>
        <v>4812.2744432017789</v>
      </c>
      <c r="AB107" s="61">
        <f>($C$19+$D$19+$E$19)*Table53[[#This Row],[Locality''s Allocation Percentage ]]</f>
        <v>4812.2744432017789</v>
      </c>
      <c r="AC107" s="61">
        <f>($C$20+$D$20+$E$20)*Table53[[#This Row],[Locality''s Allocation Percentage ]]</f>
        <v>4812.2744432017789</v>
      </c>
      <c r="AD107" s="61">
        <f>($C$21+$D$21+$E$21)*Table53[[#This Row],[Locality''s Allocation Percentage ]]</f>
        <v>4812.2744432017789</v>
      </c>
      <c r="AE107" s="61">
        <f>($C$22+$D$22+$E$22)*Table53[[#This Row],[Locality''s Allocation Percentage ]]</f>
        <v>4812.2744432017789</v>
      </c>
      <c r="AF107" s="61"/>
      <c r="AG107" s="61"/>
      <c r="AH107" s="61">
        <f>$F$6*Table53[[#This Row],[Locality''s Allocation Percentage ]]</f>
        <v>8476.5436789125397</v>
      </c>
      <c r="AI107" s="61">
        <f>$F$7*Table53[[#This Row],[Locality''s Allocation Percentage ]]</f>
        <v>2125.9536897928319</v>
      </c>
      <c r="AJ107" s="61">
        <f>$F$8*Table53[[#This Row],[Locality''s Allocation Percentage ]]</f>
        <v>1784.7613093389252</v>
      </c>
      <c r="AK107" s="61">
        <f>$F$9*Table53[[#This Row],[Locality''s Allocation Percentage ]]</f>
        <v>1784.7613093218072</v>
      </c>
      <c r="AL107" s="61">
        <f>$F$10*Table53[[#This Row],[Locality''s Allocation Percentage ]]</f>
        <v>2058.7293397842027</v>
      </c>
      <c r="AM107" s="61">
        <f>$F$11*Table53[[#This Row],[Locality''s Allocation Percentage ]]</f>
        <v>1505.453332116482</v>
      </c>
      <c r="AN107" s="61">
        <f>$F$12*Table53[[#This Row],[Locality''s Allocation Percentage ]]</f>
        <v>2373.0623568744168</v>
      </c>
      <c r="AO107" s="61">
        <f>$F$13*Table53[[#This Row],[Locality''s Allocation Percentage ]]</f>
        <v>2447.9035539874258</v>
      </c>
      <c r="AP107" s="61">
        <f>$F$14*Table53[[#This Row],[Locality''s Allocation Percentage ]]</f>
        <v>2447.9035556992394</v>
      </c>
      <c r="AQ107" s="61">
        <f>$F$15*Table53[[#This Row],[Locality''s Allocation Percentage ]]</f>
        <v>2113.3098516310683</v>
      </c>
      <c r="AR107" s="61">
        <f>$F$16*Table53[[#This Row],[Locality''s Allocation Percentage ]]</f>
        <v>1764.5006291739855</v>
      </c>
      <c r="AS107" s="61">
        <f>$F$17*Table53[[#This Row],[Locality''s Allocation Percentage ]]</f>
        <v>1764.5006291739855</v>
      </c>
      <c r="AT107" s="61">
        <f>$F$18*Table53[[#This Row],[Locality''s Allocation Percentage ]]</f>
        <v>1764.5006291739855</v>
      </c>
      <c r="AU107" s="61">
        <f>$F$19*Table53[[#This Row],[Locality''s Allocation Percentage ]]</f>
        <v>1764.5006291739855</v>
      </c>
      <c r="AV107" s="61">
        <f>$F$20*Table53[[#This Row],[Locality''s Allocation Percentage ]]</f>
        <v>1764.5006291739855</v>
      </c>
      <c r="AW107" s="61">
        <f>$F$21*Table53[[#This Row],[Locality''s Allocation Percentage ]]</f>
        <v>1764.5006291739855</v>
      </c>
      <c r="AX107" s="61">
        <f>$F$22*Table53[[#This Row],[Locality''s Allocation Percentage ]]</f>
        <v>1764.5006291739855</v>
      </c>
      <c r="AY107" s="61"/>
      <c r="AZ107" s="61">
        <f t="shared" si="26"/>
        <v>0</v>
      </c>
      <c r="BA107" s="61">
        <f t="shared" si="26"/>
        <v>2119.1359197281349</v>
      </c>
      <c r="BB107" s="61">
        <f t="shared" si="30"/>
        <v>531.48842244820798</v>
      </c>
      <c r="BC107" s="61">
        <f t="shared" si="31"/>
        <v>446.19032733473131</v>
      </c>
      <c r="BD107" s="61">
        <f t="shared" si="32"/>
        <v>446.19032733045179</v>
      </c>
      <c r="BE107" s="61">
        <f t="shared" si="33"/>
        <v>514.68233494605067</v>
      </c>
      <c r="BF107" s="61">
        <f t="shared" si="34"/>
        <v>376.3633330291205</v>
      </c>
      <c r="BG107" s="61">
        <f t="shared" si="35"/>
        <v>593.26558921860419</v>
      </c>
      <c r="BH107" s="61">
        <f t="shared" si="36"/>
        <v>611.97588849685644</v>
      </c>
      <c r="BI107" s="61">
        <f t="shared" si="37"/>
        <v>611.97588892480985</v>
      </c>
      <c r="BJ107" s="61">
        <f t="shared" si="38"/>
        <v>528.32746290776709</v>
      </c>
      <c r="BK107" s="61">
        <f t="shared" si="39"/>
        <v>441.12515729349639</v>
      </c>
      <c r="BL107" s="61">
        <f t="shared" si="40"/>
        <v>441.12515729349639</v>
      </c>
      <c r="BM107" s="61">
        <f t="shared" si="41"/>
        <v>441.12515729349639</v>
      </c>
      <c r="BN107" s="61">
        <f t="shared" si="42"/>
        <v>441.12515729349639</v>
      </c>
      <c r="BO107" s="61">
        <f t="shared" si="43"/>
        <v>441.12515729349639</v>
      </c>
      <c r="BP107" s="61">
        <f t="shared" si="44"/>
        <v>441.12515729349639</v>
      </c>
      <c r="BQ107" s="61">
        <f t="shared" si="29"/>
        <v>441.12515729349639</v>
      </c>
      <c r="BR107" s="61"/>
      <c r="BS107" s="61">
        <f>($C$6+$D$6+$E$6)*Table53[[#This Row],[Locality''s Allocation Percentage ]]</f>
        <v>23425.412437217539</v>
      </c>
      <c r="BT107" s="61">
        <f>$F$6*Table53[[#This Row],[Locality''s Allocation Percentage ]]</f>
        <v>8476.5436789125397</v>
      </c>
      <c r="BU107" s="61">
        <f t="shared" si="27"/>
        <v>2119.1359197281349</v>
      </c>
      <c r="BV107" s="76">
        <f>($C$7+$D$7+$E$7)*Table53[[#This Row],[Locality''s Allocation Percentage ]]</f>
        <v>6078.1704560711996</v>
      </c>
      <c r="BW107" s="76">
        <f>$F$7*Table53[[#This Row],[Locality''s Allocation Percentage ]]</f>
        <v>2125.9536897928319</v>
      </c>
      <c r="BX107" s="76">
        <f t="shared" si="28"/>
        <v>531.48842244820798</v>
      </c>
    </row>
    <row r="108" spans="10:76" s="19" customFormat="1" ht="18" customHeight="1" x14ac:dyDescent="0.3">
      <c r="J108" s="86" t="s">
        <v>262</v>
      </c>
      <c r="K108" s="37">
        <v>8.4000840008400005E-4</v>
      </c>
      <c r="M108" s="22" t="s">
        <v>146</v>
      </c>
      <c r="N108" s="61">
        <f>($C$5+$D$5+$E$5)*Table53[[#This Row],[Locality''s Allocation Percentage ]]</f>
        <v>3415.7338723644702</v>
      </c>
      <c r="O108" s="61">
        <f>($C$6+$D$6+$E$6)*Table53[[#This Row],[Locality''s Allocation Percentage ]]</f>
        <v>21623.457634354654</v>
      </c>
      <c r="P108" s="61">
        <f>($C$7+$D$7+$E$7)*Table53[[#This Row],[Locality''s Allocation Percentage ]]</f>
        <v>5610.6188825272611</v>
      </c>
      <c r="Q108" s="61">
        <f>($C$8+$D$8+$E$8)*Table53[[#This Row],[Locality''s Allocation Percentage ]]</f>
        <v>4493.1053941399523</v>
      </c>
      <c r="R108" s="61">
        <f>($C$9+$D$9+$E$9)*Table53[[#This Row],[Locality''s Allocation Percentage ]]</f>
        <v>4493.1053940968577</v>
      </c>
      <c r="S108" s="61">
        <f>($C$10+$D$10+$E$10)*Table53[[#This Row],[Locality''s Allocation Percentage ]]</f>
        <v>5182.815121135056</v>
      </c>
      <c r="T108" s="61">
        <f>($C$11+$D$11+$E$11)*Table53[[#This Row],[Locality''s Allocation Percentage ]]</f>
        <v>3789.9524444890467</v>
      </c>
      <c r="U108" s="61">
        <f>($C$12+$D$12+$E$12)*Table53[[#This Row],[Locality''s Allocation Percentage ]]</f>
        <v>5974.142996327203</v>
      </c>
      <c r="V108" s="61">
        <f>($C$13+$D$13+$E$13)*Table53[[#This Row],[Locality''s Allocation Percentage ]]</f>
        <v>6162.5544016466674</v>
      </c>
      <c r="W108" s="61">
        <f>($C$14+$D$14+$E$14)*Table53[[#This Row],[Locality''s Allocation Percentage ]]</f>
        <v>6162.554405956128</v>
      </c>
      <c r="X108" s="61">
        <f>($C$15+$D$15+$E$15)*Table53[[#This Row],[Locality''s Allocation Percentage ]]</f>
        <v>5320.2206055047873</v>
      </c>
      <c r="Y108" s="61">
        <f>($C$16+$D$16+$E$16)*Table53[[#This Row],[Locality''s Allocation Percentage ]]</f>
        <v>4442.0994860324117</v>
      </c>
      <c r="Z108" s="61">
        <f>($C$17+$D$17+$E$17)*Table53[[#This Row],[Locality''s Allocation Percentage ]]</f>
        <v>4442.0994860324117</v>
      </c>
      <c r="AA108" s="61">
        <f>($C$18+$D$18+$E$18)*Table53[[#This Row],[Locality''s Allocation Percentage ]]</f>
        <v>4442.0994860324117</v>
      </c>
      <c r="AB108" s="61">
        <f>($C$19+$D$19+$E$19)*Table53[[#This Row],[Locality''s Allocation Percentage ]]</f>
        <v>4442.0994860324117</v>
      </c>
      <c r="AC108" s="61">
        <f>($C$20+$D$20+$E$20)*Table53[[#This Row],[Locality''s Allocation Percentage ]]</f>
        <v>4442.0994860324117</v>
      </c>
      <c r="AD108" s="61">
        <f>($C$21+$D$21+$E$21)*Table53[[#This Row],[Locality''s Allocation Percentage ]]</f>
        <v>4442.0994860324117</v>
      </c>
      <c r="AE108" s="61">
        <f>($C$22+$D$22+$E$22)*Table53[[#This Row],[Locality''s Allocation Percentage ]]</f>
        <v>4442.0994860324117</v>
      </c>
      <c r="AF108" s="61"/>
      <c r="AG108" s="61"/>
      <c r="AH108" s="61">
        <f>$F$6*Table53[[#This Row],[Locality''s Allocation Percentage ]]</f>
        <v>7824.5018574577289</v>
      </c>
      <c r="AI108" s="61">
        <f>$F$7*Table53[[#This Row],[Locality''s Allocation Percentage ]]</f>
        <v>1962.4187905779991</v>
      </c>
      <c r="AJ108" s="61">
        <f>$F$8*Table53[[#This Row],[Locality''s Allocation Percentage ]]</f>
        <v>1647.4719778513156</v>
      </c>
      <c r="AK108" s="61">
        <f>$F$9*Table53[[#This Row],[Locality''s Allocation Percentage ]]</f>
        <v>1647.4719778355145</v>
      </c>
      <c r="AL108" s="61">
        <f>$F$10*Table53[[#This Row],[Locality''s Allocation Percentage ]]</f>
        <v>1900.365544416187</v>
      </c>
      <c r="AM108" s="61">
        <f>$F$11*Table53[[#This Row],[Locality''s Allocation Percentage ]]</f>
        <v>1389.6492296459835</v>
      </c>
      <c r="AN108" s="61">
        <f>$F$12*Table53[[#This Row],[Locality''s Allocation Percentage ]]</f>
        <v>2190.519098653308</v>
      </c>
      <c r="AO108" s="61">
        <f>$F$13*Table53[[#This Row],[Locality''s Allocation Percentage ]]</f>
        <v>2259.6032806037779</v>
      </c>
      <c r="AP108" s="61">
        <f>$F$14*Table53[[#This Row],[Locality''s Allocation Percentage ]]</f>
        <v>2259.6032821839135</v>
      </c>
      <c r="AQ108" s="61">
        <f>$F$15*Table53[[#This Row],[Locality''s Allocation Percentage ]]</f>
        <v>1950.7475553517554</v>
      </c>
      <c r="AR108" s="61">
        <f>$F$16*Table53[[#This Row],[Locality''s Allocation Percentage ]]</f>
        <v>1628.7698115452176</v>
      </c>
      <c r="AS108" s="61">
        <f>$F$17*Table53[[#This Row],[Locality''s Allocation Percentage ]]</f>
        <v>1628.7698115452176</v>
      </c>
      <c r="AT108" s="61">
        <f>$F$18*Table53[[#This Row],[Locality''s Allocation Percentage ]]</f>
        <v>1628.7698115452176</v>
      </c>
      <c r="AU108" s="61">
        <f>$F$19*Table53[[#This Row],[Locality''s Allocation Percentage ]]</f>
        <v>1628.7698115452176</v>
      </c>
      <c r="AV108" s="61">
        <f>$F$20*Table53[[#This Row],[Locality''s Allocation Percentage ]]</f>
        <v>1628.7698115452176</v>
      </c>
      <c r="AW108" s="61">
        <f>$F$21*Table53[[#This Row],[Locality''s Allocation Percentage ]]</f>
        <v>1628.7698115452176</v>
      </c>
      <c r="AX108" s="61">
        <f>$F$22*Table53[[#This Row],[Locality''s Allocation Percentage ]]</f>
        <v>1628.7698115452176</v>
      </c>
      <c r="AY108" s="61"/>
      <c r="AZ108" s="61">
        <f t="shared" si="26"/>
        <v>0</v>
      </c>
      <c r="BA108" s="61">
        <f t="shared" si="26"/>
        <v>1956.1254643644322</v>
      </c>
      <c r="BB108" s="61">
        <f t="shared" si="30"/>
        <v>490.60469764449977</v>
      </c>
      <c r="BC108" s="61">
        <f t="shared" si="31"/>
        <v>411.8679944628289</v>
      </c>
      <c r="BD108" s="61">
        <f t="shared" si="32"/>
        <v>411.86799445887863</v>
      </c>
      <c r="BE108" s="61">
        <f t="shared" si="33"/>
        <v>475.09138610404676</v>
      </c>
      <c r="BF108" s="61">
        <f t="shared" si="34"/>
        <v>347.41230741149587</v>
      </c>
      <c r="BG108" s="61">
        <f t="shared" si="35"/>
        <v>547.629774663327</v>
      </c>
      <c r="BH108" s="61">
        <f t="shared" si="36"/>
        <v>564.90082015094447</v>
      </c>
      <c r="BI108" s="61">
        <f t="shared" si="37"/>
        <v>564.90082054597838</v>
      </c>
      <c r="BJ108" s="61">
        <f t="shared" si="38"/>
        <v>487.68688883793885</v>
      </c>
      <c r="BK108" s="61">
        <f t="shared" si="39"/>
        <v>407.19245288630441</v>
      </c>
      <c r="BL108" s="61">
        <f t="shared" si="40"/>
        <v>407.19245288630441</v>
      </c>
      <c r="BM108" s="61">
        <f t="shared" si="41"/>
        <v>407.19245288630441</v>
      </c>
      <c r="BN108" s="61">
        <f t="shared" si="42"/>
        <v>407.19245288630441</v>
      </c>
      <c r="BO108" s="61">
        <f t="shared" si="43"/>
        <v>407.19245288630441</v>
      </c>
      <c r="BP108" s="61">
        <f t="shared" si="44"/>
        <v>407.19245288630441</v>
      </c>
      <c r="BQ108" s="61">
        <f t="shared" si="29"/>
        <v>407.19245288630441</v>
      </c>
      <c r="BR108" s="61"/>
      <c r="BS108" s="61">
        <f>($C$6+$D$6+$E$6)*Table53[[#This Row],[Locality''s Allocation Percentage ]]</f>
        <v>21623.457634354654</v>
      </c>
      <c r="BT108" s="61">
        <f>$F$6*Table53[[#This Row],[Locality''s Allocation Percentage ]]</f>
        <v>7824.5018574577289</v>
      </c>
      <c r="BU108" s="61">
        <f t="shared" si="27"/>
        <v>1956.1254643644322</v>
      </c>
      <c r="BV108" s="76">
        <f>($C$7+$D$7+$E$7)*Table53[[#This Row],[Locality''s Allocation Percentage ]]</f>
        <v>5610.6188825272611</v>
      </c>
      <c r="BW108" s="76">
        <f>$F$7*Table53[[#This Row],[Locality''s Allocation Percentage ]]</f>
        <v>1962.4187905779991</v>
      </c>
      <c r="BX108" s="76">
        <f t="shared" si="28"/>
        <v>490.60469764449977</v>
      </c>
    </row>
    <row r="109" spans="10:76" s="19" customFormat="1" ht="18" customHeight="1" x14ac:dyDescent="0.3">
      <c r="J109" s="86" t="s">
        <v>128</v>
      </c>
      <c r="K109" s="37">
        <v>4.2250422504224998E-2</v>
      </c>
      <c r="M109" s="22" t="s">
        <v>128</v>
      </c>
      <c r="N109" s="61">
        <f>($C$5+$D$5+$E$5)*Table53[[#This Row],[Locality''s Allocation Percentage ]]</f>
        <v>171803.28108023675</v>
      </c>
      <c r="O109" s="61">
        <f>($C$6+$D$6+$E$6)*Table53[[#This Row],[Locality''s Allocation Percentage ]]</f>
        <v>1087608.4345851</v>
      </c>
      <c r="P109" s="61">
        <f>($C$7+$D$7+$E$7)*Table53[[#This Row],[Locality''s Allocation Percentage ]]</f>
        <v>282200.77117473423</v>
      </c>
      <c r="Q109" s="61">
        <f>($C$8+$D$8+$E$8)*Table53[[#This Row],[Locality''s Allocation Percentage ]]</f>
        <v>225992.50345525352</v>
      </c>
      <c r="R109" s="61">
        <f>($C$9+$D$9+$E$9)*Table53[[#This Row],[Locality''s Allocation Percentage ]]</f>
        <v>225992.50345308596</v>
      </c>
      <c r="S109" s="61">
        <f>($C$10+$D$10+$E$10)*Table53[[#This Row],[Locality''s Allocation Percentage ]]</f>
        <v>260683.2605570906</v>
      </c>
      <c r="T109" s="61">
        <f>($C$11+$D$11+$E$11)*Table53[[#This Row],[Locality''s Allocation Percentage ]]</f>
        <v>190625.5842615026</v>
      </c>
      <c r="U109" s="61">
        <f>($C$12+$D$12+$E$12)*Table53[[#This Row],[Locality''s Allocation Percentage ]]</f>
        <v>300485.16856526706</v>
      </c>
      <c r="V109" s="61">
        <f>($C$13+$D$13+$E$13)*Table53[[#This Row],[Locality''s Allocation Percentage ]]</f>
        <v>309961.81365425198</v>
      </c>
      <c r="W109" s="61">
        <f>($C$14+$D$14+$E$14)*Table53[[#This Row],[Locality''s Allocation Percentage ]]</f>
        <v>309961.81387100759</v>
      </c>
      <c r="X109" s="61">
        <f>($C$15+$D$15+$E$15)*Table53[[#This Row],[Locality''s Allocation Percentage ]]</f>
        <v>267594.42926497292</v>
      </c>
      <c r="Y109" s="61">
        <f>($C$16+$D$16+$E$16)*Table53[[#This Row],[Locality''s Allocation Percentage ]]</f>
        <v>223427.02772008261</v>
      </c>
      <c r="Z109" s="61">
        <f>($C$17+$D$17+$E$17)*Table53[[#This Row],[Locality''s Allocation Percentage ]]</f>
        <v>223427.02772008261</v>
      </c>
      <c r="AA109" s="61">
        <f>($C$18+$D$18+$E$18)*Table53[[#This Row],[Locality''s Allocation Percentage ]]</f>
        <v>223427.02772008261</v>
      </c>
      <c r="AB109" s="61">
        <f>($C$19+$D$19+$E$19)*Table53[[#This Row],[Locality''s Allocation Percentage ]]</f>
        <v>223427.02772008261</v>
      </c>
      <c r="AC109" s="61">
        <f>($C$20+$D$20+$E$20)*Table53[[#This Row],[Locality''s Allocation Percentage ]]</f>
        <v>223427.02772008261</v>
      </c>
      <c r="AD109" s="61">
        <f>($C$21+$D$21+$E$21)*Table53[[#This Row],[Locality''s Allocation Percentage ]]</f>
        <v>223427.02772008261</v>
      </c>
      <c r="AE109" s="61">
        <f>($C$22+$D$22+$E$22)*Table53[[#This Row],[Locality''s Allocation Percentage ]]</f>
        <v>223427.02772008261</v>
      </c>
      <c r="AF109" s="61"/>
      <c r="AG109" s="61"/>
      <c r="AH109" s="61">
        <f>$F$6*Table53[[#This Row],[Locality''s Allocation Percentage ]]</f>
        <v>393553.81366379646</v>
      </c>
      <c r="AI109" s="61">
        <f>$F$7*Table53[[#This Row],[Locality''s Allocation Percentage ]]</f>
        <v>98704.992740381495</v>
      </c>
      <c r="AJ109" s="61">
        <f>$F$8*Table53[[#This Row],[Locality''s Allocation Percentage ]]</f>
        <v>82863.917933592951</v>
      </c>
      <c r="AK109" s="61">
        <f>$F$9*Table53[[#This Row],[Locality''s Allocation Percentage ]]</f>
        <v>82863.917932798184</v>
      </c>
      <c r="AL109" s="61">
        <f>$F$10*Table53[[#This Row],[Locality''s Allocation Percentage ]]</f>
        <v>95583.862204266537</v>
      </c>
      <c r="AM109" s="61">
        <f>$F$11*Table53[[#This Row],[Locality''s Allocation Percentage ]]</f>
        <v>69896.047562550943</v>
      </c>
      <c r="AN109" s="61">
        <f>$F$12*Table53[[#This Row],[Locality''s Allocation Percentage ]]</f>
        <v>110177.8951405979</v>
      </c>
      <c r="AO109" s="61">
        <f>$F$13*Table53[[#This Row],[Locality''s Allocation Percentage ]]</f>
        <v>113652.66500655907</v>
      </c>
      <c r="AP109" s="61">
        <f>$F$14*Table53[[#This Row],[Locality''s Allocation Percentage ]]</f>
        <v>113652.66508603611</v>
      </c>
      <c r="AQ109" s="61">
        <f>$F$15*Table53[[#This Row],[Locality''s Allocation Percentage ]]</f>
        <v>98117.95739715673</v>
      </c>
      <c r="AR109" s="61">
        <f>$F$16*Table53[[#This Row],[Locality''s Allocation Percentage ]]</f>
        <v>81923.243497363612</v>
      </c>
      <c r="AS109" s="61">
        <f>$F$17*Table53[[#This Row],[Locality''s Allocation Percentage ]]</f>
        <v>81923.243497363612</v>
      </c>
      <c r="AT109" s="61">
        <f>$F$18*Table53[[#This Row],[Locality''s Allocation Percentage ]]</f>
        <v>81923.243497363612</v>
      </c>
      <c r="AU109" s="61">
        <f>$F$19*Table53[[#This Row],[Locality''s Allocation Percentage ]]</f>
        <v>81923.243497363612</v>
      </c>
      <c r="AV109" s="61">
        <f>$F$20*Table53[[#This Row],[Locality''s Allocation Percentage ]]</f>
        <v>81923.243497363612</v>
      </c>
      <c r="AW109" s="61">
        <f>$F$21*Table53[[#This Row],[Locality''s Allocation Percentage ]]</f>
        <v>81923.243497363612</v>
      </c>
      <c r="AX109" s="61">
        <f>$F$22*Table53[[#This Row],[Locality''s Allocation Percentage ]]</f>
        <v>81923.243497363612</v>
      </c>
      <c r="AY109" s="61"/>
      <c r="AZ109" s="61">
        <f t="shared" si="26"/>
        <v>0</v>
      </c>
      <c r="BA109" s="61">
        <f t="shared" si="26"/>
        <v>98388.453415949116</v>
      </c>
      <c r="BB109" s="61">
        <f t="shared" si="30"/>
        <v>24676.248185095374</v>
      </c>
      <c r="BC109" s="61">
        <f t="shared" si="31"/>
        <v>20715.979483398238</v>
      </c>
      <c r="BD109" s="61">
        <f t="shared" si="32"/>
        <v>20715.979483199546</v>
      </c>
      <c r="BE109" s="61">
        <f t="shared" si="33"/>
        <v>23895.965551066634</v>
      </c>
      <c r="BF109" s="61">
        <f t="shared" si="34"/>
        <v>17474.011890637736</v>
      </c>
      <c r="BG109" s="61">
        <f t="shared" si="35"/>
        <v>27544.473785149476</v>
      </c>
      <c r="BH109" s="61">
        <f t="shared" si="36"/>
        <v>28413.166251639766</v>
      </c>
      <c r="BI109" s="61">
        <f t="shared" si="37"/>
        <v>28413.166271509028</v>
      </c>
      <c r="BJ109" s="61">
        <f t="shared" si="38"/>
        <v>24529.489349289182</v>
      </c>
      <c r="BK109" s="61">
        <f t="shared" si="39"/>
        <v>20480.810874340903</v>
      </c>
      <c r="BL109" s="61">
        <f t="shared" si="40"/>
        <v>20480.810874340903</v>
      </c>
      <c r="BM109" s="61">
        <f t="shared" si="41"/>
        <v>20480.810874340903</v>
      </c>
      <c r="BN109" s="61">
        <f t="shared" si="42"/>
        <v>20480.810874340903</v>
      </c>
      <c r="BO109" s="61">
        <f t="shared" si="43"/>
        <v>20480.810874340903</v>
      </c>
      <c r="BP109" s="61">
        <f t="shared" si="44"/>
        <v>20480.810874340903</v>
      </c>
      <c r="BQ109" s="61">
        <f t="shared" si="29"/>
        <v>20480.810874340903</v>
      </c>
      <c r="BR109" s="61"/>
      <c r="BS109" s="61">
        <f>($C$6+$D$6+$E$6)*Table53[[#This Row],[Locality''s Allocation Percentage ]]</f>
        <v>1087608.4345851</v>
      </c>
      <c r="BT109" s="61">
        <f>$F$6*Table53[[#This Row],[Locality''s Allocation Percentage ]]</f>
        <v>393553.81366379646</v>
      </c>
      <c r="BU109" s="61">
        <f t="shared" si="27"/>
        <v>98388.453415949116</v>
      </c>
      <c r="BV109" s="76">
        <f>($C$7+$D$7+$E$7)*Table53[[#This Row],[Locality''s Allocation Percentage ]]</f>
        <v>282200.77117473423</v>
      </c>
      <c r="BW109" s="76">
        <f>$F$7*Table53[[#This Row],[Locality''s Allocation Percentage ]]</f>
        <v>98704.992740381495</v>
      </c>
      <c r="BX109" s="76">
        <f t="shared" si="28"/>
        <v>24676.248185095374</v>
      </c>
    </row>
    <row r="110" spans="10:76" s="19" customFormat="1" ht="18" customHeight="1" x14ac:dyDescent="0.3">
      <c r="J110" s="86" t="s">
        <v>263</v>
      </c>
      <c r="K110" s="37">
        <v>1.4980149801498E-2</v>
      </c>
      <c r="M110" s="22" t="s">
        <v>73</v>
      </c>
      <c r="N110" s="61">
        <f>($C$5+$D$5+$E$5)*Table53[[#This Row],[Locality''s Allocation Percentage ]]</f>
        <v>60913.920723833049</v>
      </c>
      <c r="O110" s="61">
        <f>($C$6+$D$6+$E$6)*Table53[[#This Row],[Locality''s Allocation Percentage ]]</f>
        <v>385618.32781265798</v>
      </c>
      <c r="P110" s="61">
        <f>($C$7+$D$7+$E$7)*Table53[[#This Row],[Locality''s Allocation Percentage ]]</f>
        <v>100056.03673840282</v>
      </c>
      <c r="Q110" s="61">
        <f>($C$8+$D$8+$E$8)*Table53[[#This Row],[Locality''s Allocation Percentage ]]</f>
        <v>80127.046195495801</v>
      </c>
      <c r="R110" s="61">
        <f>($C$9+$D$9+$E$9)*Table53[[#This Row],[Locality''s Allocation Percentage ]]</f>
        <v>80127.046194727285</v>
      </c>
      <c r="S110" s="61">
        <f>($C$10+$D$10+$E$10)*Table53[[#This Row],[Locality''s Allocation Percentage ]]</f>
        <v>92426.869660241835</v>
      </c>
      <c r="T110" s="61">
        <f>($C$11+$D$11+$E$11)*Table53[[#This Row],[Locality''s Allocation Percentage ]]</f>
        <v>67587.485260054658</v>
      </c>
      <c r="U110" s="61">
        <f>($C$12+$D$12+$E$12)*Table53[[#This Row],[Locality''s Allocation Percentage ]]</f>
        <v>106538.88343450178</v>
      </c>
      <c r="V110" s="61">
        <f>($C$13+$D$13+$E$13)*Table53[[#This Row],[Locality''s Allocation Percentage ]]</f>
        <v>109898.88682936557</v>
      </c>
      <c r="W110" s="61">
        <f>($C$14+$D$14+$E$14)*Table53[[#This Row],[Locality''s Allocation Percentage ]]</f>
        <v>109898.88690621761</v>
      </c>
      <c r="X110" s="61">
        <f>($C$15+$D$15+$E$15)*Table53[[#This Row],[Locality''s Allocation Percentage ]]</f>
        <v>94877.267464835371</v>
      </c>
      <c r="Y110" s="61">
        <f>($C$16+$D$16+$E$16)*Table53[[#This Row],[Locality''s Allocation Percentage ]]</f>
        <v>79217.44083424467</v>
      </c>
      <c r="Z110" s="61">
        <f>($C$17+$D$17+$E$17)*Table53[[#This Row],[Locality''s Allocation Percentage ]]</f>
        <v>79217.44083424467</v>
      </c>
      <c r="AA110" s="61">
        <f>($C$18+$D$18+$E$18)*Table53[[#This Row],[Locality''s Allocation Percentage ]]</f>
        <v>79217.44083424467</v>
      </c>
      <c r="AB110" s="61">
        <f>($C$19+$D$19+$E$19)*Table53[[#This Row],[Locality''s Allocation Percentage ]]</f>
        <v>79217.44083424467</v>
      </c>
      <c r="AC110" s="61">
        <f>($C$20+$D$20+$E$20)*Table53[[#This Row],[Locality''s Allocation Percentage ]]</f>
        <v>79217.44083424467</v>
      </c>
      <c r="AD110" s="61">
        <f>($C$21+$D$21+$E$21)*Table53[[#This Row],[Locality''s Allocation Percentage ]]</f>
        <v>79217.44083424467</v>
      </c>
      <c r="AE110" s="61">
        <f>($C$22+$D$22+$E$22)*Table53[[#This Row],[Locality''s Allocation Percentage ]]</f>
        <v>79217.44083424467</v>
      </c>
      <c r="AF110" s="61"/>
      <c r="AG110" s="61"/>
      <c r="AH110" s="61">
        <f>$F$6*Table53[[#This Row],[Locality''s Allocation Percentage ]]</f>
        <v>139536.94979132951</v>
      </c>
      <c r="AI110" s="61">
        <f>$F$7*Table53[[#This Row],[Locality''s Allocation Percentage ]]</f>
        <v>34996.468431974317</v>
      </c>
      <c r="AJ110" s="61">
        <f>$F$8*Table53[[#This Row],[Locality''s Allocation Percentage ]]</f>
        <v>29379.916938348462</v>
      </c>
      <c r="AK110" s="61">
        <f>$F$9*Table53[[#This Row],[Locality''s Allocation Percentage ]]</f>
        <v>29379.916938066672</v>
      </c>
      <c r="AL110" s="61">
        <f>$F$10*Table53[[#This Row],[Locality''s Allocation Percentage ]]</f>
        <v>33889.852208755336</v>
      </c>
      <c r="AM110" s="61">
        <f>$F$11*Table53[[#This Row],[Locality''s Allocation Percentage ]]</f>
        <v>24782.077928686704</v>
      </c>
      <c r="AN110" s="61">
        <f>$F$12*Table53[[#This Row],[Locality''s Allocation Percentage ]]</f>
        <v>39064.257259317317</v>
      </c>
      <c r="AO110" s="61">
        <f>$F$13*Table53[[#This Row],[Locality''s Allocation Percentage ]]</f>
        <v>40296.258504100704</v>
      </c>
      <c r="AP110" s="61">
        <f>$F$14*Table53[[#This Row],[Locality''s Allocation Percentage ]]</f>
        <v>40296.258532279782</v>
      </c>
      <c r="AQ110" s="61">
        <f>$F$15*Table53[[#This Row],[Locality''s Allocation Percentage ]]</f>
        <v>34788.331403772965</v>
      </c>
      <c r="AR110" s="61">
        <f>$F$16*Table53[[#This Row],[Locality''s Allocation Percentage ]]</f>
        <v>29046.39497255638</v>
      </c>
      <c r="AS110" s="61">
        <f>$F$17*Table53[[#This Row],[Locality''s Allocation Percentage ]]</f>
        <v>29046.39497255638</v>
      </c>
      <c r="AT110" s="61">
        <f>$F$18*Table53[[#This Row],[Locality''s Allocation Percentage ]]</f>
        <v>29046.39497255638</v>
      </c>
      <c r="AU110" s="61">
        <f>$F$19*Table53[[#This Row],[Locality''s Allocation Percentage ]]</f>
        <v>29046.39497255638</v>
      </c>
      <c r="AV110" s="61">
        <f>$F$20*Table53[[#This Row],[Locality''s Allocation Percentage ]]</f>
        <v>29046.39497255638</v>
      </c>
      <c r="AW110" s="61">
        <f>$F$21*Table53[[#This Row],[Locality''s Allocation Percentage ]]</f>
        <v>29046.39497255638</v>
      </c>
      <c r="AX110" s="61">
        <f>$F$22*Table53[[#This Row],[Locality''s Allocation Percentage ]]</f>
        <v>29046.39497255638</v>
      </c>
      <c r="AY110" s="61"/>
      <c r="AZ110" s="61">
        <f t="shared" si="26"/>
        <v>0</v>
      </c>
      <c r="BA110" s="61">
        <f t="shared" si="26"/>
        <v>34884.237447832376</v>
      </c>
      <c r="BB110" s="61">
        <f t="shared" si="30"/>
        <v>8749.1171079935793</v>
      </c>
      <c r="BC110" s="61">
        <f t="shared" si="31"/>
        <v>7344.9792345871156</v>
      </c>
      <c r="BD110" s="61">
        <f t="shared" si="32"/>
        <v>7344.9792345166679</v>
      </c>
      <c r="BE110" s="61">
        <f t="shared" si="33"/>
        <v>8472.4630521888339</v>
      </c>
      <c r="BF110" s="61">
        <f t="shared" si="34"/>
        <v>6195.5194821716759</v>
      </c>
      <c r="BG110" s="61">
        <f t="shared" si="35"/>
        <v>9766.0643148293293</v>
      </c>
      <c r="BH110" s="61">
        <f t="shared" si="36"/>
        <v>10074.064626025176</v>
      </c>
      <c r="BI110" s="61">
        <f t="shared" si="37"/>
        <v>10074.064633069946</v>
      </c>
      <c r="BJ110" s="61">
        <f t="shared" si="38"/>
        <v>8697.0828509432413</v>
      </c>
      <c r="BK110" s="61">
        <f t="shared" si="39"/>
        <v>7261.5987431390949</v>
      </c>
      <c r="BL110" s="61">
        <f t="shared" si="40"/>
        <v>7261.5987431390949</v>
      </c>
      <c r="BM110" s="61">
        <f t="shared" si="41"/>
        <v>7261.5987431390949</v>
      </c>
      <c r="BN110" s="61">
        <f t="shared" si="42"/>
        <v>7261.5987431390949</v>
      </c>
      <c r="BO110" s="61">
        <f t="shared" si="43"/>
        <v>7261.5987431390949</v>
      </c>
      <c r="BP110" s="61">
        <f t="shared" si="44"/>
        <v>7261.5987431390949</v>
      </c>
      <c r="BQ110" s="61">
        <f t="shared" si="29"/>
        <v>7261.5987431390949</v>
      </c>
      <c r="BR110" s="61"/>
      <c r="BS110" s="61">
        <f>($C$6+$D$6+$E$6)*Table53[[#This Row],[Locality''s Allocation Percentage ]]</f>
        <v>385618.32781265798</v>
      </c>
      <c r="BT110" s="61">
        <f>$F$6*Table53[[#This Row],[Locality''s Allocation Percentage ]]</f>
        <v>139536.94979132951</v>
      </c>
      <c r="BU110" s="61">
        <f t="shared" si="27"/>
        <v>34884.237447832376</v>
      </c>
      <c r="BV110" s="76">
        <f>($C$7+$D$7+$E$7)*Table53[[#This Row],[Locality''s Allocation Percentage ]]</f>
        <v>100056.03673840282</v>
      </c>
      <c r="BW110" s="76">
        <f>$F$7*Table53[[#This Row],[Locality''s Allocation Percentage ]]</f>
        <v>34996.468431974317</v>
      </c>
      <c r="BX110" s="76">
        <f t="shared" si="28"/>
        <v>8749.1171079935793</v>
      </c>
    </row>
    <row r="111" spans="10:76" s="19" customFormat="1" ht="18" customHeight="1" x14ac:dyDescent="0.3">
      <c r="J111" s="86" t="s">
        <v>5</v>
      </c>
      <c r="K111" s="37">
        <v>1.8590185901858999E-2</v>
      </c>
      <c r="M111" s="22" t="s">
        <v>5</v>
      </c>
      <c r="N111" s="61">
        <f>($C$5+$D$5+$E$5)*Table53[[#This Row],[Locality''s Allocation Percentage ]]</f>
        <v>75593.443675304166</v>
      </c>
      <c r="O111" s="61">
        <f>($C$6+$D$6+$E$6)*Table53[[#This Row],[Locality''s Allocation Percentage ]]</f>
        <v>478547.71121744404</v>
      </c>
      <c r="P111" s="61">
        <f>($C$7+$D$7+$E$7)*Table53[[#This Row],[Locality''s Allocation Percentage ]]</f>
        <v>124168.33931688307</v>
      </c>
      <c r="Q111" s="61">
        <f>($C$8+$D$8+$E$8)*Table53[[#This Row],[Locality''s Allocation Percentage ]]</f>
        <v>99436.701520311544</v>
      </c>
      <c r="R111" s="61">
        <f>($C$9+$D$9+$E$9)*Table53[[#This Row],[Locality''s Allocation Percentage ]]</f>
        <v>99436.701519357826</v>
      </c>
      <c r="S111" s="61">
        <f>($C$10+$D$10+$E$10)*Table53[[#This Row],[Locality''s Allocation Percentage ]]</f>
        <v>114700.63464511986</v>
      </c>
      <c r="T111" s="61">
        <f>($C$11+$D$11+$E$11)*Table53[[#This Row],[Locality''s Allocation Percentage ]]</f>
        <v>83875.257075061148</v>
      </c>
      <c r="U111" s="61">
        <f>($C$12+$D$12+$E$12)*Table53[[#This Row],[Locality''s Allocation Percentage ]]</f>
        <v>132213.47416871751</v>
      </c>
      <c r="V111" s="61">
        <f>($C$13+$D$13+$E$13)*Table53[[#This Row],[Locality''s Allocation Percentage ]]</f>
        <v>136383.19800787087</v>
      </c>
      <c r="W111" s="61">
        <f>($C$14+$D$14+$E$14)*Table53[[#This Row],[Locality''s Allocation Percentage ]]</f>
        <v>136383.19810324334</v>
      </c>
      <c r="X111" s="61">
        <f>($C$15+$D$15+$E$15)*Table53[[#This Row],[Locality''s Allocation Percentage ]]</f>
        <v>117741.54887658807</v>
      </c>
      <c r="Y111" s="61">
        <f>($C$16+$D$16+$E$16)*Table53[[#This Row],[Locality''s Allocation Percentage ]]</f>
        <v>98307.892196836343</v>
      </c>
      <c r="Z111" s="61">
        <f>($C$17+$D$17+$E$17)*Table53[[#This Row],[Locality''s Allocation Percentage ]]</f>
        <v>98307.892196836343</v>
      </c>
      <c r="AA111" s="61">
        <f>($C$18+$D$18+$E$18)*Table53[[#This Row],[Locality''s Allocation Percentage ]]</f>
        <v>98307.892196836343</v>
      </c>
      <c r="AB111" s="61">
        <f>($C$19+$D$19+$E$19)*Table53[[#This Row],[Locality''s Allocation Percentage ]]</f>
        <v>98307.892196836343</v>
      </c>
      <c r="AC111" s="61">
        <f>($C$20+$D$20+$E$20)*Table53[[#This Row],[Locality''s Allocation Percentage ]]</f>
        <v>98307.892196836343</v>
      </c>
      <c r="AD111" s="61">
        <f>($C$21+$D$21+$E$21)*Table53[[#This Row],[Locality''s Allocation Percentage ]]</f>
        <v>98307.892196836343</v>
      </c>
      <c r="AE111" s="61">
        <f>($C$22+$D$22+$E$22)*Table53[[#This Row],[Locality''s Allocation Percentage ]]</f>
        <v>98307.892196836343</v>
      </c>
      <c r="AF111" s="61"/>
      <c r="AG111" s="61"/>
      <c r="AH111" s="61">
        <f>$F$6*Table53[[#This Row],[Locality''s Allocation Percentage ]]</f>
        <v>173163.67801207045</v>
      </c>
      <c r="AI111" s="61">
        <f>$F$7*Table53[[#This Row],[Locality''s Allocation Percentage ]]</f>
        <v>43430.196805767853</v>
      </c>
      <c r="AJ111" s="61">
        <f>$F$8*Table53[[#This Row],[Locality''s Allocation Percentage ]]</f>
        <v>36460.123890780902</v>
      </c>
      <c r="AK111" s="61">
        <f>$F$9*Table53[[#This Row],[Locality''s Allocation Percentage ]]</f>
        <v>36460.123890431205</v>
      </c>
      <c r="AL111" s="61">
        <f>$F$10*Table53[[#This Row],[Locality''s Allocation Percentage ]]</f>
        <v>42056.899369877283</v>
      </c>
      <c r="AM111" s="61">
        <f>$F$11*Table53[[#This Row],[Locality''s Allocation Percentage ]]</f>
        <v>30754.260927522417</v>
      </c>
      <c r="AN111" s="61">
        <f>$F$12*Table53[[#This Row],[Locality''s Allocation Percentage ]]</f>
        <v>48478.273861863083</v>
      </c>
      <c r="AO111" s="61">
        <f>$F$13*Table53[[#This Row],[Locality''s Allocation Percentage ]]</f>
        <v>50007.172602885985</v>
      </c>
      <c r="AP111" s="61">
        <f>$F$14*Table53[[#This Row],[Locality''s Allocation Percentage ]]</f>
        <v>50007.172637855889</v>
      </c>
      <c r="AQ111" s="61">
        <f>$F$15*Table53[[#This Row],[Locality''s Allocation Percentage ]]</f>
        <v>43171.901254748962</v>
      </c>
      <c r="AR111" s="61">
        <f>$F$16*Table53[[#This Row],[Locality''s Allocation Percentage ]]</f>
        <v>36046.227138839989</v>
      </c>
      <c r="AS111" s="61">
        <f>$F$17*Table53[[#This Row],[Locality''s Allocation Percentage ]]</f>
        <v>36046.227138839989</v>
      </c>
      <c r="AT111" s="61">
        <f>$F$18*Table53[[#This Row],[Locality''s Allocation Percentage ]]</f>
        <v>36046.227138839989</v>
      </c>
      <c r="AU111" s="61">
        <f>$F$19*Table53[[#This Row],[Locality''s Allocation Percentage ]]</f>
        <v>36046.227138839989</v>
      </c>
      <c r="AV111" s="61">
        <f>$F$20*Table53[[#This Row],[Locality''s Allocation Percentage ]]</f>
        <v>36046.227138839989</v>
      </c>
      <c r="AW111" s="61">
        <f>$F$21*Table53[[#This Row],[Locality''s Allocation Percentage ]]</f>
        <v>36046.227138839989</v>
      </c>
      <c r="AX111" s="61">
        <f>$F$22*Table53[[#This Row],[Locality''s Allocation Percentage ]]</f>
        <v>36046.227138839989</v>
      </c>
      <c r="AY111" s="61"/>
      <c r="AZ111" s="61">
        <f t="shared" si="26"/>
        <v>0</v>
      </c>
      <c r="BA111" s="61">
        <f t="shared" si="26"/>
        <v>43290.919503017612</v>
      </c>
      <c r="BB111" s="61">
        <f t="shared" si="30"/>
        <v>10857.549201441963</v>
      </c>
      <c r="BC111" s="61">
        <f t="shared" si="31"/>
        <v>9115.0309726952255</v>
      </c>
      <c r="BD111" s="61">
        <f t="shared" si="32"/>
        <v>9115.0309726078012</v>
      </c>
      <c r="BE111" s="61">
        <f t="shared" si="33"/>
        <v>10514.224842469321</v>
      </c>
      <c r="BF111" s="61">
        <f t="shared" si="34"/>
        <v>7688.5652318806042</v>
      </c>
      <c r="BG111" s="61">
        <f t="shared" si="35"/>
        <v>12119.568465465771</v>
      </c>
      <c r="BH111" s="61">
        <f t="shared" si="36"/>
        <v>12501.793150721496</v>
      </c>
      <c r="BI111" s="61">
        <f t="shared" si="37"/>
        <v>12501.793159463972</v>
      </c>
      <c r="BJ111" s="61">
        <f t="shared" si="38"/>
        <v>10792.97531368724</v>
      </c>
      <c r="BK111" s="61">
        <f t="shared" si="39"/>
        <v>9011.5567847099974</v>
      </c>
      <c r="BL111" s="61">
        <f t="shared" si="40"/>
        <v>9011.5567847099974</v>
      </c>
      <c r="BM111" s="61">
        <f t="shared" si="41"/>
        <v>9011.5567847099974</v>
      </c>
      <c r="BN111" s="61">
        <f t="shared" si="42"/>
        <v>9011.5567847099974</v>
      </c>
      <c r="BO111" s="61">
        <f t="shared" si="43"/>
        <v>9011.5567847099974</v>
      </c>
      <c r="BP111" s="61">
        <f t="shared" si="44"/>
        <v>9011.5567847099974</v>
      </c>
      <c r="BQ111" s="61">
        <f t="shared" si="29"/>
        <v>9011.5567847099974</v>
      </c>
      <c r="BR111" s="61"/>
      <c r="BS111" s="61">
        <f>($C$6+$D$6+$E$6)*Table53[[#This Row],[Locality''s Allocation Percentage ]]</f>
        <v>478547.71121744404</v>
      </c>
      <c r="BT111" s="61">
        <f>$F$6*Table53[[#This Row],[Locality''s Allocation Percentage ]]</f>
        <v>173163.67801207045</v>
      </c>
      <c r="BU111" s="61">
        <f t="shared" si="27"/>
        <v>43290.919503017612</v>
      </c>
      <c r="BV111" s="76">
        <f>($C$7+$D$7+$E$7)*Table53[[#This Row],[Locality''s Allocation Percentage ]]</f>
        <v>124168.33931688307</v>
      </c>
      <c r="BW111" s="76">
        <f>$F$7*Table53[[#This Row],[Locality''s Allocation Percentage ]]</f>
        <v>43430.196805767853</v>
      </c>
      <c r="BX111" s="76">
        <f t="shared" si="28"/>
        <v>10857.549201441963</v>
      </c>
    </row>
    <row r="112" spans="10:76" s="19" customFormat="1" ht="18" customHeight="1" x14ac:dyDescent="0.3">
      <c r="J112" s="36" t="s">
        <v>264</v>
      </c>
      <c r="K112" s="37">
        <v>2.3500235002349998E-3</v>
      </c>
      <c r="M112" s="22" t="s">
        <v>58</v>
      </c>
      <c r="N112" s="61">
        <f>($C$5+$D$5+$E$5)*Table53[[#This Row],[Locality''s Allocation Percentage ]]</f>
        <v>9555.9221429244099</v>
      </c>
      <c r="O112" s="61">
        <f>($C$6+$D$6+$E$6)*Table53[[#This Row],[Locality''s Allocation Percentage ]]</f>
        <v>60494.196953254082</v>
      </c>
      <c r="P112" s="61">
        <f>($C$7+$D$7+$E$7)*Table53[[#This Row],[Locality''s Allocation Percentage ]]</f>
        <v>15696.374254689359</v>
      </c>
      <c r="Q112" s="61">
        <f>($C$8+$D$8+$E$8)*Table53[[#This Row],[Locality''s Allocation Percentage ]]</f>
        <v>12569.997233605816</v>
      </c>
      <c r="R112" s="61">
        <f>($C$9+$D$9+$E$9)*Table53[[#This Row],[Locality''s Allocation Percentage ]]</f>
        <v>12569.997233485254</v>
      </c>
      <c r="S112" s="61">
        <f>($C$10+$D$10+$E$10)*Table53[[#This Row],[Locality''s Allocation Percentage ]]</f>
        <v>14499.542303175453</v>
      </c>
      <c r="T112" s="61">
        <f>($C$11+$D$11+$E$11)*Table53[[#This Row],[Locality''s Allocation Percentage ]]</f>
        <v>10602.843148272927</v>
      </c>
      <c r="U112" s="61">
        <f>($C$12+$D$12+$E$12)*Table53[[#This Row],[Locality''s Allocation Percentage ]]</f>
        <v>16713.376239724912</v>
      </c>
      <c r="V112" s="61">
        <f>($C$13+$D$13+$E$13)*Table53[[#This Row],[Locality''s Allocation Percentage ]]</f>
        <v>17240.479576035319</v>
      </c>
      <c r="W112" s="61">
        <f>($C$14+$D$14+$E$14)*Table53[[#This Row],[Locality''s Allocation Percentage ]]</f>
        <v>17240.479588091544</v>
      </c>
      <c r="X112" s="61">
        <f>($C$15+$D$15+$E$15)*Table53[[#This Row],[Locality''s Allocation Percentage ]]</f>
        <v>14883.950503495535</v>
      </c>
      <c r="Y112" s="61">
        <f>($C$16+$D$16+$E$16)*Table53[[#This Row],[Locality''s Allocation Percentage ]]</f>
        <v>12427.302133543055</v>
      </c>
      <c r="Z112" s="61">
        <f>($C$17+$D$17+$E$17)*Table53[[#This Row],[Locality''s Allocation Percentage ]]</f>
        <v>12427.302133543055</v>
      </c>
      <c r="AA112" s="61">
        <f>($C$18+$D$18+$E$18)*Table53[[#This Row],[Locality''s Allocation Percentage ]]</f>
        <v>12427.302133543055</v>
      </c>
      <c r="AB112" s="61">
        <f>($C$19+$D$19+$E$19)*Table53[[#This Row],[Locality''s Allocation Percentage ]]</f>
        <v>12427.302133543055</v>
      </c>
      <c r="AC112" s="61">
        <f>($C$20+$D$20+$E$20)*Table53[[#This Row],[Locality''s Allocation Percentage ]]</f>
        <v>12427.302133543055</v>
      </c>
      <c r="AD112" s="61">
        <f>($C$21+$D$21+$E$21)*Table53[[#This Row],[Locality''s Allocation Percentage ]]</f>
        <v>12427.302133543055</v>
      </c>
      <c r="AE112" s="61">
        <f>($C$22+$D$22+$E$22)*Table53[[#This Row],[Locality''s Allocation Percentage ]]</f>
        <v>12427.302133543055</v>
      </c>
      <c r="AF112" s="61"/>
      <c r="AG112" s="61"/>
      <c r="AH112" s="61">
        <f>$F$6*Table53[[#This Row],[Locality''s Allocation Percentage ]]</f>
        <v>21889.975434554359</v>
      </c>
      <c r="AI112" s="61">
        <f>$F$7*Table53[[#This Row],[Locality''s Allocation Percentage ]]</f>
        <v>5490.1001879265441</v>
      </c>
      <c r="AJ112" s="61">
        <f>$F$8*Table53[[#This Row],[Locality''s Allocation Percentage ]]</f>
        <v>4608.9989856554657</v>
      </c>
      <c r="AK112" s="61">
        <f>$F$9*Table53[[#This Row],[Locality''s Allocation Percentage ]]</f>
        <v>4608.9989856112597</v>
      </c>
      <c r="AL112" s="61">
        <f>$F$10*Table53[[#This Row],[Locality''s Allocation Percentage ]]</f>
        <v>5316.4988444976652</v>
      </c>
      <c r="AM112" s="61">
        <f>$F$11*Table53[[#This Row],[Locality''s Allocation Percentage ]]</f>
        <v>3887.7091543667389</v>
      </c>
      <c r="AN112" s="61">
        <f>$F$12*Table53[[#This Row],[Locality''s Allocation Percentage ]]</f>
        <v>6128.2379545658005</v>
      </c>
      <c r="AO112" s="61">
        <f>$F$13*Table53[[#This Row],[Locality''s Allocation Percentage ]]</f>
        <v>6321.5091778796159</v>
      </c>
      <c r="AP112" s="61">
        <f>$F$14*Table53[[#This Row],[Locality''s Allocation Percentage ]]</f>
        <v>6321.5091823002331</v>
      </c>
      <c r="AQ112" s="61">
        <f>$F$15*Table53[[#This Row],[Locality''s Allocation Percentage ]]</f>
        <v>5457.4485179483627</v>
      </c>
      <c r="AR112" s="61">
        <f>$F$16*Table53[[#This Row],[Locality''s Allocation Percentage ]]</f>
        <v>4556.6774489657864</v>
      </c>
      <c r="AS112" s="61">
        <f>$F$17*Table53[[#This Row],[Locality''s Allocation Percentage ]]</f>
        <v>4556.6774489657864</v>
      </c>
      <c r="AT112" s="61">
        <f>$F$18*Table53[[#This Row],[Locality''s Allocation Percentage ]]</f>
        <v>4556.6774489657864</v>
      </c>
      <c r="AU112" s="61">
        <f>$F$19*Table53[[#This Row],[Locality''s Allocation Percentage ]]</f>
        <v>4556.6774489657864</v>
      </c>
      <c r="AV112" s="61">
        <f>$F$20*Table53[[#This Row],[Locality''s Allocation Percentage ]]</f>
        <v>4556.6774489657864</v>
      </c>
      <c r="AW112" s="61">
        <f>$F$21*Table53[[#This Row],[Locality''s Allocation Percentage ]]</f>
        <v>4556.6774489657864</v>
      </c>
      <c r="AX112" s="61">
        <f>$F$22*Table53[[#This Row],[Locality''s Allocation Percentage ]]</f>
        <v>4556.6774489657864</v>
      </c>
      <c r="AY112" s="61"/>
      <c r="AZ112" s="61">
        <f t="shared" si="26"/>
        <v>0</v>
      </c>
      <c r="BA112" s="61">
        <f t="shared" si="26"/>
        <v>5472.4938586385897</v>
      </c>
      <c r="BB112" s="61">
        <f t="shared" si="30"/>
        <v>1372.525046981636</v>
      </c>
      <c r="BC112" s="61">
        <f t="shared" si="31"/>
        <v>1152.2497464138664</v>
      </c>
      <c r="BD112" s="61">
        <f t="shared" si="32"/>
        <v>1152.2497464028149</v>
      </c>
      <c r="BE112" s="61">
        <f t="shared" si="33"/>
        <v>1329.1247111244163</v>
      </c>
      <c r="BF112" s="61">
        <f t="shared" si="34"/>
        <v>971.92728859168471</v>
      </c>
      <c r="BG112" s="61">
        <f t="shared" si="35"/>
        <v>1532.0594886414501</v>
      </c>
      <c r="BH112" s="61">
        <f t="shared" si="36"/>
        <v>1580.377294469904</v>
      </c>
      <c r="BI112" s="61">
        <f t="shared" si="37"/>
        <v>1580.3772955750583</v>
      </c>
      <c r="BJ112" s="61">
        <f t="shared" si="38"/>
        <v>1364.3621294870907</v>
      </c>
      <c r="BK112" s="61">
        <f t="shared" si="39"/>
        <v>1139.1693622414466</v>
      </c>
      <c r="BL112" s="61">
        <f t="shared" si="40"/>
        <v>1139.1693622414466</v>
      </c>
      <c r="BM112" s="61">
        <f t="shared" si="41"/>
        <v>1139.1693622414466</v>
      </c>
      <c r="BN112" s="61">
        <f t="shared" si="42"/>
        <v>1139.1693622414466</v>
      </c>
      <c r="BO112" s="61">
        <f t="shared" si="43"/>
        <v>1139.1693622414466</v>
      </c>
      <c r="BP112" s="61">
        <f t="shared" si="44"/>
        <v>1139.1693622414466</v>
      </c>
      <c r="BQ112" s="61">
        <f t="shared" si="29"/>
        <v>1139.1693622414466</v>
      </c>
      <c r="BR112" s="61"/>
      <c r="BS112" s="61">
        <f>($C$6+$D$6+$E$6)*Table53[[#This Row],[Locality''s Allocation Percentage ]]</f>
        <v>60494.196953254082</v>
      </c>
      <c r="BT112" s="61">
        <f>$F$6*Table53[[#This Row],[Locality''s Allocation Percentage ]]</f>
        <v>21889.975434554359</v>
      </c>
      <c r="BU112" s="61">
        <f t="shared" si="27"/>
        <v>5472.4938586385897</v>
      </c>
      <c r="BV112" s="76">
        <f>($C$7+$D$7+$E$7)*Table53[[#This Row],[Locality''s Allocation Percentage ]]</f>
        <v>15696.374254689359</v>
      </c>
      <c r="BW112" s="76">
        <f>$F$7*Table53[[#This Row],[Locality''s Allocation Percentage ]]</f>
        <v>5490.1001879265441</v>
      </c>
      <c r="BX112" s="76">
        <f t="shared" si="28"/>
        <v>1372.525046981636</v>
      </c>
    </row>
    <row r="113" spans="10:76" s="19" customFormat="1" ht="18" customHeight="1" x14ac:dyDescent="0.3">
      <c r="J113" s="36" t="s">
        <v>19</v>
      </c>
      <c r="K113" s="37">
        <v>6.1400614006140103E-3</v>
      </c>
      <c r="M113" s="22" t="s">
        <v>27</v>
      </c>
      <c r="N113" s="61">
        <f>($C$5+$D$5+$E$5)*Table53[[#This Row],[Locality''s Allocation Percentage ]]</f>
        <v>24967.388067045096</v>
      </c>
      <c r="O113" s="61">
        <f>($C$6+$D$6+$E$6)*Table53[[#This Row],[Locality''s Allocation Percentage ]]</f>
        <v>158057.178422545</v>
      </c>
      <c r="P113" s="61">
        <f>($C$7+$D$7+$E$7)*Table53[[#This Row],[Locality''s Allocation Percentage ]]</f>
        <v>41010.952307996951</v>
      </c>
      <c r="Q113" s="61">
        <f>($C$8+$D$8+$E$8)*Table53[[#This Row],[Locality''s Allocation Percentage ]]</f>
        <v>32842.46085716589</v>
      </c>
      <c r="R113" s="61">
        <f>($C$9+$D$9+$E$9)*Table53[[#This Row],[Locality''s Allocation Percentage ]]</f>
        <v>32842.460856850892</v>
      </c>
      <c r="S113" s="61">
        <f>($C$10+$D$10+$E$10)*Table53[[#This Row],[Locality''s Allocation Percentage ]]</f>
        <v>37883.910528296779</v>
      </c>
      <c r="T113" s="61">
        <f>($C$11+$D$11+$E$11)*Table53[[#This Row],[Locality''s Allocation Percentage ]]</f>
        <v>27702.747629955695</v>
      </c>
      <c r="U113" s="61">
        <f>($C$12+$D$12+$E$12)*Table53[[#This Row],[Locality''s Allocation Percentage ]]</f>
        <v>43668.140473153675</v>
      </c>
      <c r="V113" s="61">
        <f>($C$13+$D$13+$E$13)*Table53[[#This Row],[Locality''s Allocation Percentage ]]</f>
        <v>45045.338126322145</v>
      </c>
      <c r="W113" s="61">
        <f>($C$14+$D$14+$E$14)*Table53[[#This Row],[Locality''s Allocation Percentage ]]</f>
        <v>45045.338157822247</v>
      </c>
      <c r="X113" s="61">
        <f>($C$15+$D$15+$E$15)*Table53[[#This Row],[Locality''s Allocation Percentage ]]</f>
        <v>38888.279187856482</v>
      </c>
      <c r="Y113" s="61">
        <f>($C$16+$D$16+$E$16)*Table53[[#This Row],[Locality''s Allocation Percentage ]]</f>
        <v>32469.631957427446</v>
      </c>
      <c r="Z113" s="61">
        <f>($C$17+$D$17+$E$17)*Table53[[#This Row],[Locality''s Allocation Percentage ]]</f>
        <v>32469.631957427446</v>
      </c>
      <c r="AA113" s="61">
        <f>($C$18+$D$18+$E$18)*Table53[[#This Row],[Locality''s Allocation Percentage ]]</f>
        <v>32469.631957427446</v>
      </c>
      <c r="AB113" s="61">
        <f>($C$19+$D$19+$E$19)*Table53[[#This Row],[Locality''s Allocation Percentage ]]</f>
        <v>32469.631957427446</v>
      </c>
      <c r="AC113" s="61">
        <f>($C$20+$D$20+$E$20)*Table53[[#This Row],[Locality''s Allocation Percentage ]]</f>
        <v>32469.631957427446</v>
      </c>
      <c r="AD113" s="61">
        <f>($C$21+$D$21+$E$21)*Table53[[#This Row],[Locality''s Allocation Percentage ]]</f>
        <v>32469.631957427446</v>
      </c>
      <c r="AE113" s="61">
        <f>($C$22+$D$22+$E$22)*Table53[[#This Row],[Locality''s Allocation Percentage ]]</f>
        <v>32469.631957427446</v>
      </c>
      <c r="AF113" s="61"/>
      <c r="AG113" s="61"/>
      <c r="AH113" s="61">
        <f>$F$6*Table53[[#This Row],[Locality''s Allocation Percentage ]]</f>
        <v>57193.382624750637</v>
      </c>
      <c r="AI113" s="61">
        <f>$F$7*Table53[[#This Row],[Locality''s Allocation Percentage ]]</f>
        <v>14344.346873986826</v>
      </c>
      <c r="AJ113" s="61">
        <f>$F$8*Table53[[#This Row],[Locality''s Allocation Percentage ]]</f>
        <v>12042.235647627494</v>
      </c>
      <c r="AK113" s="61">
        <f>$F$9*Table53[[#This Row],[Locality''s Allocation Percentage ]]</f>
        <v>12042.235647511994</v>
      </c>
      <c r="AL113" s="61">
        <f>$F$10*Table53[[#This Row],[Locality''s Allocation Percentage ]]</f>
        <v>13890.76719370882</v>
      </c>
      <c r="AM113" s="61">
        <f>$F$11*Table53[[#This Row],[Locality''s Allocation Percentage ]]</f>
        <v>10157.674130983753</v>
      </c>
      <c r="AN113" s="61">
        <f>$F$12*Table53[[#This Row],[Locality''s Allocation Percentage ]]</f>
        <v>16011.651506823015</v>
      </c>
      <c r="AO113" s="61">
        <f>$F$13*Table53[[#This Row],[Locality''s Allocation Percentage ]]</f>
        <v>16516.623979651453</v>
      </c>
      <c r="AP113" s="61">
        <f>$F$14*Table53[[#This Row],[Locality''s Allocation Percentage ]]</f>
        <v>16516.62399120149</v>
      </c>
      <c r="AQ113" s="61">
        <f>$F$15*Table53[[#This Row],[Locality''s Allocation Percentage ]]</f>
        <v>14259.035702214045</v>
      </c>
      <c r="AR113" s="61">
        <f>$F$16*Table53[[#This Row],[Locality''s Allocation Percentage ]]</f>
        <v>11905.531717723396</v>
      </c>
      <c r="AS113" s="61">
        <f>$F$17*Table53[[#This Row],[Locality''s Allocation Percentage ]]</f>
        <v>11905.531717723396</v>
      </c>
      <c r="AT113" s="61">
        <f>$F$18*Table53[[#This Row],[Locality''s Allocation Percentage ]]</f>
        <v>11905.531717723396</v>
      </c>
      <c r="AU113" s="61">
        <f>$F$19*Table53[[#This Row],[Locality''s Allocation Percentage ]]</f>
        <v>11905.531717723396</v>
      </c>
      <c r="AV113" s="61">
        <f>$F$20*Table53[[#This Row],[Locality''s Allocation Percentage ]]</f>
        <v>11905.531717723396</v>
      </c>
      <c r="AW113" s="61">
        <f>$F$21*Table53[[#This Row],[Locality''s Allocation Percentage ]]</f>
        <v>11905.531717723396</v>
      </c>
      <c r="AX113" s="61">
        <f>$F$22*Table53[[#This Row],[Locality''s Allocation Percentage ]]</f>
        <v>11905.531717723396</v>
      </c>
      <c r="AY113" s="61"/>
      <c r="AZ113" s="61">
        <f t="shared" si="26"/>
        <v>0</v>
      </c>
      <c r="BA113" s="61">
        <f t="shared" si="26"/>
        <v>14298.345656187659</v>
      </c>
      <c r="BB113" s="61">
        <f t="shared" si="30"/>
        <v>3586.0867184967065</v>
      </c>
      <c r="BC113" s="61">
        <f t="shared" si="31"/>
        <v>3010.5589119068736</v>
      </c>
      <c r="BD113" s="61">
        <f t="shared" si="32"/>
        <v>3010.5589118779985</v>
      </c>
      <c r="BE113" s="61">
        <f t="shared" si="33"/>
        <v>3472.691798427205</v>
      </c>
      <c r="BF113" s="61">
        <f t="shared" si="34"/>
        <v>2539.4185327459381</v>
      </c>
      <c r="BG113" s="61">
        <f t="shared" si="35"/>
        <v>4002.9128767057537</v>
      </c>
      <c r="BH113" s="61">
        <f t="shared" si="36"/>
        <v>4129.1559949128632</v>
      </c>
      <c r="BI113" s="61">
        <f t="shared" si="37"/>
        <v>4129.1559978003725</v>
      </c>
      <c r="BJ113" s="61">
        <f t="shared" si="38"/>
        <v>3564.7589255535113</v>
      </c>
      <c r="BK113" s="61">
        <f t="shared" si="39"/>
        <v>2976.3829294308489</v>
      </c>
      <c r="BL113" s="61">
        <f t="shared" si="40"/>
        <v>2976.3829294308489</v>
      </c>
      <c r="BM113" s="61">
        <f t="shared" si="41"/>
        <v>2976.3829294308489</v>
      </c>
      <c r="BN113" s="61">
        <f t="shared" si="42"/>
        <v>2976.3829294308489</v>
      </c>
      <c r="BO113" s="61">
        <f t="shared" si="43"/>
        <v>2976.3829294308489</v>
      </c>
      <c r="BP113" s="61">
        <f t="shared" si="44"/>
        <v>2976.3829294308489</v>
      </c>
      <c r="BQ113" s="61">
        <f t="shared" si="29"/>
        <v>2976.3829294308489</v>
      </c>
      <c r="BR113" s="61"/>
      <c r="BS113" s="61">
        <f>($C$6+$D$6+$E$6)*Table53[[#This Row],[Locality''s Allocation Percentage ]]</f>
        <v>158057.178422545</v>
      </c>
      <c r="BT113" s="61">
        <f>$F$6*Table53[[#This Row],[Locality''s Allocation Percentage ]]</f>
        <v>57193.382624750637</v>
      </c>
      <c r="BU113" s="61">
        <f t="shared" si="27"/>
        <v>14298.345656187659</v>
      </c>
      <c r="BV113" s="76">
        <f>($C$7+$D$7+$E$7)*Table53[[#This Row],[Locality''s Allocation Percentage ]]</f>
        <v>41010.952307996951</v>
      </c>
      <c r="BW113" s="76">
        <f>$F$7*Table53[[#This Row],[Locality''s Allocation Percentage ]]</f>
        <v>14344.346873986826</v>
      </c>
      <c r="BX113" s="76">
        <f t="shared" si="28"/>
        <v>3586.0867184967065</v>
      </c>
    </row>
    <row r="114" spans="10:76" s="19" customFormat="1" ht="18" customHeight="1" x14ac:dyDescent="0.3">
      <c r="J114" s="36" t="s">
        <v>265</v>
      </c>
      <c r="K114" s="37">
        <v>1.0640106401064E-2</v>
      </c>
      <c r="M114" s="22" t="s">
        <v>76</v>
      </c>
      <c r="N114" s="61">
        <f>($C$5+$D$5+$E$5)*Table53[[#This Row],[Locality''s Allocation Percentage ]]</f>
        <v>43265.962383283288</v>
      </c>
      <c r="O114" s="61">
        <f>($C$6+$D$6+$E$6)*Table53[[#This Row],[Locality''s Allocation Percentage ]]</f>
        <v>273897.13003515895</v>
      </c>
      <c r="P114" s="61">
        <f>($C$7+$D$7+$E$7)*Table53[[#This Row],[Locality''s Allocation Percentage ]]</f>
        <v>71067.839178678638</v>
      </c>
      <c r="Q114" s="61">
        <f>($C$8+$D$8+$E$8)*Table53[[#This Row],[Locality''s Allocation Percentage ]]</f>
        <v>56912.66832577272</v>
      </c>
      <c r="R114" s="61">
        <f>($C$9+$D$9+$E$9)*Table53[[#This Row],[Locality''s Allocation Percentage ]]</f>
        <v>56912.668325226856</v>
      </c>
      <c r="S114" s="61">
        <f>($C$10+$D$10+$E$10)*Table53[[#This Row],[Locality''s Allocation Percentage ]]</f>
        <v>65648.991534377376</v>
      </c>
      <c r="T114" s="61">
        <f>($C$11+$D$11+$E$11)*Table53[[#This Row],[Locality''s Allocation Percentage ]]</f>
        <v>48006.064296861252</v>
      </c>
      <c r="U114" s="61">
        <f>($C$12+$D$12+$E$12)*Table53[[#This Row],[Locality''s Allocation Percentage ]]</f>
        <v>75672.477953477908</v>
      </c>
      <c r="V114" s="61">
        <f>($C$13+$D$13+$E$13)*Table53[[#This Row],[Locality''s Allocation Percentage ]]</f>
        <v>78059.022420857786</v>
      </c>
      <c r="W114" s="61">
        <f>($C$14+$D$14+$E$14)*Table53[[#This Row],[Locality''s Allocation Percentage ]]</f>
        <v>78059.022475444275</v>
      </c>
      <c r="X114" s="61">
        <f>($C$15+$D$15+$E$15)*Table53[[#This Row],[Locality''s Allocation Percentage ]]</f>
        <v>67389.461003060627</v>
      </c>
      <c r="Y114" s="61">
        <f>($C$16+$D$16+$E$16)*Table53[[#This Row],[Locality''s Allocation Percentage ]]</f>
        <v>56266.593489743878</v>
      </c>
      <c r="Z114" s="61">
        <f>($C$17+$D$17+$E$17)*Table53[[#This Row],[Locality''s Allocation Percentage ]]</f>
        <v>56266.593489743878</v>
      </c>
      <c r="AA114" s="61">
        <f>($C$18+$D$18+$E$18)*Table53[[#This Row],[Locality''s Allocation Percentage ]]</f>
        <v>56266.593489743878</v>
      </c>
      <c r="AB114" s="61">
        <f>($C$19+$D$19+$E$19)*Table53[[#This Row],[Locality''s Allocation Percentage ]]</f>
        <v>56266.593489743878</v>
      </c>
      <c r="AC114" s="61">
        <f>($C$20+$D$20+$E$20)*Table53[[#This Row],[Locality''s Allocation Percentage ]]</f>
        <v>56266.593489743878</v>
      </c>
      <c r="AD114" s="61">
        <f>($C$21+$D$21+$E$21)*Table53[[#This Row],[Locality''s Allocation Percentage ]]</f>
        <v>56266.593489743878</v>
      </c>
      <c r="AE114" s="61">
        <f>($C$22+$D$22+$E$22)*Table53[[#This Row],[Locality''s Allocation Percentage ]]</f>
        <v>56266.593489743878</v>
      </c>
      <c r="AF114" s="61"/>
      <c r="AG114" s="61"/>
      <c r="AH114" s="61">
        <f>$F$6*Table53[[#This Row],[Locality''s Allocation Percentage ]]</f>
        <v>99110.356861131222</v>
      </c>
      <c r="AI114" s="61">
        <f>$F$7*Table53[[#This Row],[Locality''s Allocation Percentage ]]</f>
        <v>24857.304680654652</v>
      </c>
      <c r="AJ114" s="61">
        <f>$F$8*Table53[[#This Row],[Locality''s Allocation Percentage ]]</f>
        <v>20867.978386116662</v>
      </c>
      <c r="AK114" s="61">
        <f>$F$9*Table53[[#This Row],[Locality''s Allocation Percentage ]]</f>
        <v>20867.978385916515</v>
      </c>
      <c r="AL114" s="61">
        <f>$F$10*Table53[[#This Row],[Locality''s Allocation Percentage ]]</f>
        <v>24071.296895938369</v>
      </c>
      <c r="AM114" s="61">
        <f>$F$11*Table53[[#This Row],[Locality''s Allocation Percentage ]]</f>
        <v>17602.223575515789</v>
      </c>
      <c r="AN114" s="61">
        <f>$F$12*Table53[[#This Row],[Locality''s Allocation Percentage ]]</f>
        <v>27746.575249608562</v>
      </c>
      <c r="AO114" s="61">
        <f>$F$13*Table53[[#This Row],[Locality''s Allocation Percentage ]]</f>
        <v>28621.641554314519</v>
      </c>
      <c r="AP114" s="61">
        <f>$F$14*Table53[[#This Row],[Locality''s Allocation Percentage ]]</f>
        <v>28621.641574329566</v>
      </c>
      <c r="AQ114" s="61">
        <f>$F$15*Table53[[#This Row],[Locality''s Allocation Percentage ]]</f>
        <v>24709.469034455564</v>
      </c>
      <c r="AR114" s="61">
        <f>$F$16*Table53[[#This Row],[Locality''s Allocation Percentage ]]</f>
        <v>20631.084279572755</v>
      </c>
      <c r="AS114" s="61">
        <f>$F$17*Table53[[#This Row],[Locality''s Allocation Percentage ]]</f>
        <v>20631.084279572755</v>
      </c>
      <c r="AT114" s="61">
        <f>$F$18*Table53[[#This Row],[Locality''s Allocation Percentage ]]</f>
        <v>20631.084279572755</v>
      </c>
      <c r="AU114" s="61">
        <f>$F$19*Table53[[#This Row],[Locality''s Allocation Percentage ]]</f>
        <v>20631.084279572755</v>
      </c>
      <c r="AV114" s="61">
        <f>$F$20*Table53[[#This Row],[Locality''s Allocation Percentage ]]</f>
        <v>20631.084279572755</v>
      </c>
      <c r="AW114" s="61">
        <f>$F$21*Table53[[#This Row],[Locality''s Allocation Percentage ]]</f>
        <v>20631.084279572755</v>
      </c>
      <c r="AX114" s="61">
        <f>$F$22*Table53[[#This Row],[Locality''s Allocation Percentage ]]</f>
        <v>20631.084279572755</v>
      </c>
      <c r="AY114" s="61"/>
      <c r="AZ114" s="61">
        <f t="shared" si="26"/>
        <v>0</v>
      </c>
      <c r="BA114" s="61">
        <f t="shared" si="26"/>
        <v>24777.589215282806</v>
      </c>
      <c r="BB114" s="61">
        <f t="shared" si="30"/>
        <v>6214.3261701636629</v>
      </c>
      <c r="BC114" s="61">
        <f t="shared" si="31"/>
        <v>5216.9945965291654</v>
      </c>
      <c r="BD114" s="61">
        <f t="shared" si="32"/>
        <v>5216.9945964791286</v>
      </c>
      <c r="BE114" s="61">
        <f t="shared" si="33"/>
        <v>6017.8242239845922</v>
      </c>
      <c r="BF114" s="61">
        <f t="shared" si="34"/>
        <v>4400.5558938789472</v>
      </c>
      <c r="BG114" s="61">
        <f t="shared" si="35"/>
        <v>6936.6438124021406</v>
      </c>
      <c r="BH114" s="61">
        <f t="shared" si="36"/>
        <v>7155.4103885786299</v>
      </c>
      <c r="BI114" s="61">
        <f t="shared" si="37"/>
        <v>7155.4103935823914</v>
      </c>
      <c r="BJ114" s="61">
        <f t="shared" si="38"/>
        <v>6177.367258613891</v>
      </c>
      <c r="BK114" s="61">
        <f t="shared" si="39"/>
        <v>5157.7710698931887</v>
      </c>
      <c r="BL114" s="61">
        <f t="shared" si="40"/>
        <v>5157.7710698931887</v>
      </c>
      <c r="BM114" s="61">
        <f t="shared" si="41"/>
        <v>5157.7710698931887</v>
      </c>
      <c r="BN114" s="61">
        <f t="shared" si="42"/>
        <v>5157.7710698931887</v>
      </c>
      <c r="BO114" s="61">
        <f t="shared" si="43"/>
        <v>5157.7710698931887</v>
      </c>
      <c r="BP114" s="61">
        <f t="shared" si="44"/>
        <v>5157.7710698931887</v>
      </c>
      <c r="BQ114" s="61">
        <f t="shared" si="29"/>
        <v>5157.7710698931887</v>
      </c>
      <c r="BR114" s="61"/>
      <c r="BS114" s="61">
        <f>($C$6+$D$6+$E$6)*Table53[[#This Row],[Locality''s Allocation Percentage ]]</f>
        <v>273897.13003515895</v>
      </c>
      <c r="BT114" s="61">
        <f>$F$6*Table53[[#This Row],[Locality''s Allocation Percentage ]]</f>
        <v>99110.356861131222</v>
      </c>
      <c r="BU114" s="61">
        <f t="shared" si="27"/>
        <v>24777.589215282806</v>
      </c>
      <c r="BV114" s="76">
        <f>($C$7+$D$7+$E$7)*Table53[[#This Row],[Locality''s Allocation Percentage ]]</f>
        <v>71067.839178678638</v>
      </c>
      <c r="BW114" s="76">
        <f>$F$7*Table53[[#This Row],[Locality''s Allocation Percentage ]]</f>
        <v>24857.304680654652</v>
      </c>
      <c r="BX114" s="76">
        <f t="shared" si="28"/>
        <v>6214.3261701636629</v>
      </c>
    </row>
    <row r="115" spans="10:76" s="19" customFormat="1" ht="18" customHeight="1" x14ac:dyDescent="0.3">
      <c r="J115" s="36" t="s">
        <v>74</v>
      </c>
      <c r="K115" s="37">
        <v>7.8600786007860107E-3</v>
      </c>
      <c r="M115" s="22" t="s">
        <v>74</v>
      </c>
      <c r="N115" s="61">
        <f>($C$5+$D$5+$E$5)*Table53[[#This Row],[Locality''s Allocation Percentage ]]</f>
        <v>31961.509805696158</v>
      </c>
      <c r="O115" s="61">
        <f>($C$6+$D$6+$E$6)*Table53[[#This Row],[Locality''s Allocation Percentage ]]</f>
        <v>202333.7821500331</v>
      </c>
      <c r="P115" s="61">
        <f>($C$7+$D$7+$E$7)*Table53[[#This Row],[Locality''s Allocation Percentage ]]</f>
        <v>52499.362400790873</v>
      </c>
      <c r="Q115" s="61">
        <f>($C$8+$D$8+$E$8)*Table53[[#This Row],[Locality''s Allocation Percentage ]]</f>
        <v>42042.629045166752</v>
      </c>
      <c r="R115" s="61">
        <f>($C$9+$D$9+$E$9)*Table53[[#This Row],[Locality''s Allocation Percentage ]]</f>
        <v>42042.629044763504</v>
      </c>
      <c r="S115" s="61">
        <f>($C$10+$D$10+$E$10)*Table53[[#This Row],[Locality''s Allocation Percentage ]]</f>
        <v>48496.341490620944</v>
      </c>
      <c r="T115" s="61">
        <f>($C$11+$D$11+$E$11)*Table53[[#This Row],[Locality''s Allocation Percentage ]]</f>
        <v>35463.126444861839</v>
      </c>
      <c r="U115" s="61">
        <f>($C$12+$D$12+$E$12)*Table53[[#This Row],[Locality''s Allocation Percentage ]]</f>
        <v>55900.909465633194</v>
      </c>
      <c r="V115" s="61">
        <f>($C$13+$D$13+$E$13)*Table53[[#This Row],[Locality''s Allocation Percentage ]]</f>
        <v>57663.901901122466</v>
      </c>
      <c r="W115" s="61">
        <f>($C$14+$D$14+$E$14)*Table53[[#This Row],[Locality''s Allocation Percentage ]]</f>
        <v>57663.901941446704</v>
      </c>
      <c r="X115" s="61">
        <f>($C$15+$D$15+$E$15)*Table53[[#This Row],[Locality''s Allocation Percentage ]]</f>
        <v>49782.064237223429</v>
      </c>
      <c r="Y115" s="61">
        <f>($C$16+$D$16+$E$16)*Table53[[#This Row],[Locality''s Allocation Percentage ]]</f>
        <v>41565.359476446196</v>
      </c>
      <c r="Z115" s="61">
        <f>($C$17+$D$17+$E$17)*Table53[[#This Row],[Locality''s Allocation Percentage ]]</f>
        <v>41565.359476446196</v>
      </c>
      <c r="AA115" s="61">
        <f>($C$18+$D$18+$E$18)*Table53[[#This Row],[Locality''s Allocation Percentage ]]</f>
        <v>41565.359476446196</v>
      </c>
      <c r="AB115" s="61">
        <f>($C$19+$D$19+$E$19)*Table53[[#This Row],[Locality''s Allocation Percentage ]]</f>
        <v>41565.359476446196</v>
      </c>
      <c r="AC115" s="61">
        <f>($C$20+$D$20+$E$20)*Table53[[#This Row],[Locality''s Allocation Percentage ]]</f>
        <v>41565.359476446196</v>
      </c>
      <c r="AD115" s="61">
        <f>($C$21+$D$21+$E$21)*Table53[[#This Row],[Locality''s Allocation Percentage ]]</f>
        <v>41565.359476446196</v>
      </c>
      <c r="AE115" s="61">
        <f>($C$22+$D$22+$E$22)*Table53[[#This Row],[Locality''s Allocation Percentage ]]</f>
        <v>41565.359476446196</v>
      </c>
      <c r="AF115" s="61"/>
      <c r="AG115" s="61"/>
      <c r="AH115" s="61">
        <f>$F$6*Table53[[#This Row],[Locality''s Allocation Percentage ]]</f>
        <v>73214.981666211708</v>
      </c>
      <c r="AI115" s="61">
        <f>$F$7*Table53[[#This Row],[Locality''s Allocation Percentage ]]</f>
        <v>18362.632968979873</v>
      </c>
      <c r="AJ115" s="61">
        <f>$F$8*Table53[[#This Row],[Locality''s Allocation Percentage ]]</f>
        <v>15415.630649894474</v>
      </c>
      <c r="AK115" s="61">
        <f>$F$9*Table53[[#This Row],[Locality''s Allocation Percentage ]]</f>
        <v>15415.630649746619</v>
      </c>
      <c r="AL115" s="61">
        <f>$F$10*Table53[[#This Row],[Locality''s Allocation Percentage ]]</f>
        <v>17781.991879894347</v>
      </c>
      <c r="AM115" s="61">
        <f>$F$11*Table53[[#This Row],[Locality''s Allocation Percentage ]]</f>
        <v>13003.146363116006</v>
      </c>
      <c r="AN115" s="61">
        <f>$F$12*Table53[[#This Row],[Locality''s Allocation Percentage ]]</f>
        <v>20497.000137398834</v>
      </c>
      <c r="AO115" s="61">
        <f>$F$13*Table53[[#This Row],[Locality''s Allocation Percentage ]]</f>
        <v>21143.430697078235</v>
      </c>
      <c r="AP115" s="61">
        <f>$F$14*Table53[[#This Row],[Locality''s Allocation Percentage ]]</f>
        <v>21143.430711863788</v>
      </c>
      <c r="AQ115" s="61">
        <f>$F$15*Table53[[#This Row],[Locality''s Allocation Percentage ]]</f>
        <v>18253.42355364859</v>
      </c>
      <c r="AR115" s="61">
        <f>$F$16*Table53[[#This Row],[Locality''s Allocation Percentage ]]</f>
        <v>15240.63180803027</v>
      </c>
      <c r="AS115" s="61">
        <f>$F$17*Table53[[#This Row],[Locality''s Allocation Percentage ]]</f>
        <v>15240.63180803027</v>
      </c>
      <c r="AT115" s="61">
        <f>$F$18*Table53[[#This Row],[Locality''s Allocation Percentage ]]</f>
        <v>15240.63180803027</v>
      </c>
      <c r="AU115" s="61">
        <f>$F$19*Table53[[#This Row],[Locality''s Allocation Percentage ]]</f>
        <v>15240.63180803027</v>
      </c>
      <c r="AV115" s="61">
        <f>$F$20*Table53[[#This Row],[Locality''s Allocation Percentage ]]</f>
        <v>15240.63180803027</v>
      </c>
      <c r="AW115" s="61">
        <f>$F$21*Table53[[#This Row],[Locality''s Allocation Percentage ]]</f>
        <v>15240.63180803027</v>
      </c>
      <c r="AX115" s="61">
        <f>$F$22*Table53[[#This Row],[Locality''s Allocation Percentage ]]</f>
        <v>15240.63180803027</v>
      </c>
      <c r="AY115" s="61"/>
      <c r="AZ115" s="61">
        <f t="shared" si="26"/>
        <v>0</v>
      </c>
      <c r="BA115" s="61">
        <f t="shared" si="26"/>
        <v>18303.745416552927</v>
      </c>
      <c r="BB115" s="61">
        <f t="shared" si="30"/>
        <v>4590.6582422449683</v>
      </c>
      <c r="BC115" s="61">
        <f t="shared" si="31"/>
        <v>3853.9076624736185</v>
      </c>
      <c r="BD115" s="61">
        <f t="shared" si="32"/>
        <v>3853.9076624366548</v>
      </c>
      <c r="BE115" s="61">
        <f t="shared" si="33"/>
        <v>4445.4979699735868</v>
      </c>
      <c r="BF115" s="61">
        <f t="shared" si="34"/>
        <v>3250.7865907790015</v>
      </c>
      <c r="BG115" s="61">
        <f t="shared" si="35"/>
        <v>5124.2500343497086</v>
      </c>
      <c r="BH115" s="61">
        <f t="shared" si="36"/>
        <v>5285.8576742695586</v>
      </c>
      <c r="BI115" s="61">
        <f t="shared" si="37"/>
        <v>5285.857677965947</v>
      </c>
      <c r="BJ115" s="61">
        <f t="shared" si="38"/>
        <v>4563.3558884121476</v>
      </c>
      <c r="BK115" s="61">
        <f t="shared" si="39"/>
        <v>3810.1579520075675</v>
      </c>
      <c r="BL115" s="61">
        <f t="shared" si="40"/>
        <v>3810.1579520075675</v>
      </c>
      <c r="BM115" s="61">
        <f t="shared" si="41"/>
        <v>3810.1579520075675</v>
      </c>
      <c r="BN115" s="61">
        <f t="shared" si="42"/>
        <v>3810.1579520075675</v>
      </c>
      <c r="BO115" s="61">
        <f t="shared" si="43"/>
        <v>3810.1579520075675</v>
      </c>
      <c r="BP115" s="61">
        <f t="shared" si="44"/>
        <v>3810.1579520075675</v>
      </c>
      <c r="BQ115" s="61">
        <f t="shared" si="29"/>
        <v>3810.1579520075675</v>
      </c>
      <c r="BR115" s="61"/>
      <c r="BS115" s="61">
        <f>($C$6+$D$6+$E$6)*Table53[[#This Row],[Locality''s Allocation Percentage ]]</f>
        <v>202333.7821500331</v>
      </c>
      <c r="BT115" s="61">
        <f>$F$6*Table53[[#This Row],[Locality''s Allocation Percentage ]]</f>
        <v>73214.981666211708</v>
      </c>
      <c r="BU115" s="61">
        <f t="shared" si="27"/>
        <v>18303.745416552927</v>
      </c>
      <c r="BV115" s="76">
        <f>($C$7+$D$7+$E$7)*Table53[[#This Row],[Locality''s Allocation Percentage ]]</f>
        <v>52499.362400790873</v>
      </c>
      <c r="BW115" s="76">
        <f>$F$7*Table53[[#This Row],[Locality''s Allocation Percentage ]]</f>
        <v>18362.632968979873</v>
      </c>
      <c r="BX115" s="76">
        <f t="shared" si="28"/>
        <v>4590.6582422449683</v>
      </c>
    </row>
    <row r="116" spans="10:76" s="19" customFormat="1" ht="18" customHeight="1" x14ac:dyDescent="0.3">
      <c r="J116" s="36" t="s">
        <v>266</v>
      </c>
      <c r="K116" s="37">
        <v>4.2100421004210003E-3</v>
      </c>
      <c r="M116" s="22" t="s">
        <v>100</v>
      </c>
      <c r="N116" s="61">
        <f>($C$5+$D$5+$E$5)*Table53[[#This Row],[Locality''s Allocation Percentage ]]</f>
        <v>17119.332860302882</v>
      </c>
      <c r="O116" s="61">
        <f>($C$6+$D$6+$E$6)*Table53[[#This Row],[Locality''s Allocation Percentage ]]</f>
        <v>108374.71028646798</v>
      </c>
      <c r="P116" s="61">
        <f>($C$7+$D$7+$E$7)*Table53[[#This Row],[Locality''s Allocation Percentage ]]</f>
        <v>28119.887494571154</v>
      </c>
      <c r="Q116" s="61">
        <f>($C$8+$D$8+$E$8)*Table53[[#This Row],[Locality''s Allocation Percentage ]]</f>
        <v>22519.016320629999</v>
      </c>
      <c r="R116" s="61">
        <f>($C$9+$D$9+$E$9)*Table53[[#This Row],[Locality''s Allocation Percentage ]]</f>
        <v>22519.016320414012</v>
      </c>
      <c r="S116" s="61">
        <f>($C$10+$D$10+$E$10)*Table53[[#This Row],[Locality''s Allocation Percentage ]]</f>
        <v>25975.775785688795</v>
      </c>
      <c r="T116" s="61">
        <f>($C$11+$D$11+$E$11)*Table53[[#This Row],[Locality''s Allocation Percentage ]]</f>
        <v>18994.880703927247</v>
      </c>
      <c r="U116" s="61">
        <f>($C$12+$D$12+$E$12)*Table53[[#This Row],[Locality''s Allocation Percentage ]]</f>
        <v>29941.835731592295</v>
      </c>
      <c r="V116" s="61">
        <f>($C$13+$D$13+$E$13)*Table53[[#This Row],[Locality''s Allocation Percentage ]]</f>
        <v>30886.135751110087</v>
      </c>
      <c r="W116" s="61">
        <f>($C$14+$D$14+$E$14)*Table53[[#This Row],[Locality''s Allocation Percentage ]]</f>
        <v>30886.135772708691</v>
      </c>
      <c r="X116" s="61">
        <f>($C$15+$D$15+$E$15)*Table53[[#This Row],[Locality''s Allocation Percentage ]]</f>
        <v>26664.438987113281</v>
      </c>
      <c r="Y116" s="61">
        <f>($C$16+$D$16+$E$16)*Table53[[#This Row],[Locality''s Allocation Percentage ]]</f>
        <v>22263.379566900541</v>
      </c>
      <c r="Z116" s="61">
        <f>($C$17+$D$17+$E$17)*Table53[[#This Row],[Locality''s Allocation Percentage ]]</f>
        <v>22263.379566900541</v>
      </c>
      <c r="AA116" s="61">
        <f>($C$18+$D$18+$E$18)*Table53[[#This Row],[Locality''s Allocation Percentage ]]</f>
        <v>22263.379566900541</v>
      </c>
      <c r="AB116" s="61">
        <f>($C$19+$D$19+$E$19)*Table53[[#This Row],[Locality''s Allocation Percentage ]]</f>
        <v>22263.379566900541</v>
      </c>
      <c r="AC116" s="61">
        <f>($C$20+$D$20+$E$20)*Table53[[#This Row],[Locality''s Allocation Percentage ]]</f>
        <v>22263.379566900541</v>
      </c>
      <c r="AD116" s="61">
        <f>($C$21+$D$21+$E$21)*Table53[[#This Row],[Locality''s Allocation Percentage ]]</f>
        <v>22263.379566900541</v>
      </c>
      <c r="AE116" s="61">
        <f>($C$22+$D$22+$E$22)*Table53[[#This Row],[Locality''s Allocation Percentage ]]</f>
        <v>22263.379566900541</v>
      </c>
      <c r="AF116" s="61"/>
      <c r="AG116" s="61"/>
      <c r="AH116" s="61">
        <f>$F$6*Table53[[#This Row],[Locality''s Allocation Percentage ]]</f>
        <v>39215.65811892505</v>
      </c>
      <c r="AI116" s="61">
        <f>$F$7*Table53[[#This Row],[Locality''s Allocation Percentage ]]</f>
        <v>9835.4560813492571</v>
      </c>
      <c r="AJ116" s="61">
        <f>$F$8*Table53[[#This Row],[Locality''s Allocation Percentage ]]</f>
        <v>8256.9726508976655</v>
      </c>
      <c r="AK116" s="61">
        <f>$F$9*Table53[[#This Row],[Locality''s Allocation Percentage ]]</f>
        <v>8256.9726508184704</v>
      </c>
      <c r="AL116" s="61">
        <f>$F$10*Table53[[#This Row],[Locality''s Allocation Percentage ]]</f>
        <v>9524.4511214192244</v>
      </c>
      <c r="AM116" s="61">
        <f>$F$11*Table53[[#This Row],[Locality''s Allocation Percentage ]]</f>
        <v>6964.7895914399887</v>
      </c>
      <c r="AN116" s="61">
        <f>$F$12*Table53[[#This Row],[Locality''s Allocation Percentage ]]</f>
        <v>10978.67310158384</v>
      </c>
      <c r="AO116" s="61">
        <f>$F$13*Table53[[#This Row],[Locality''s Allocation Percentage ]]</f>
        <v>11324.916442073698</v>
      </c>
      <c r="AP116" s="61">
        <f>$F$14*Table53[[#This Row],[Locality''s Allocation Percentage ]]</f>
        <v>11324.916449993185</v>
      </c>
      <c r="AQ116" s="61">
        <f>$F$15*Table53[[#This Row],[Locality''s Allocation Percentage ]]</f>
        <v>9776.9609619415351</v>
      </c>
      <c r="AR116" s="61">
        <f>$F$16*Table53[[#This Row],[Locality''s Allocation Percentage ]]</f>
        <v>8163.2391745301975</v>
      </c>
      <c r="AS116" s="61">
        <f>$F$17*Table53[[#This Row],[Locality''s Allocation Percentage ]]</f>
        <v>8163.2391745301975</v>
      </c>
      <c r="AT116" s="61">
        <f>$F$18*Table53[[#This Row],[Locality''s Allocation Percentage ]]</f>
        <v>8163.2391745301975</v>
      </c>
      <c r="AU116" s="61">
        <f>$F$19*Table53[[#This Row],[Locality''s Allocation Percentage ]]</f>
        <v>8163.2391745301975</v>
      </c>
      <c r="AV116" s="61">
        <f>$F$20*Table53[[#This Row],[Locality''s Allocation Percentage ]]</f>
        <v>8163.2391745301975</v>
      </c>
      <c r="AW116" s="61">
        <f>$F$21*Table53[[#This Row],[Locality''s Allocation Percentage ]]</f>
        <v>8163.2391745301975</v>
      </c>
      <c r="AX116" s="61">
        <f>$F$22*Table53[[#This Row],[Locality''s Allocation Percentage ]]</f>
        <v>8163.2391745301975</v>
      </c>
      <c r="AY116" s="61"/>
      <c r="AZ116" s="61">
        <f t="shared" si="26"/>
        <v>0</v>
      </c>
      <c r="BA116" s="61">
        <f t="shared" si="26"/>
        <v>9803.9145297312625</v>
      </c>
      <c r="BB116" s="61">
        <f t="shared" si="30"/>
        <v>2458.8640203373143</v>
      </c>
      <c r="BC116" s="61">
        <f t="shared" si="31"/>
        <v>2064.2431627244164</v>
      </c>
      <c r="BD116" s="61">
        <f t="shared" si="32"/>
        <v>2064.2431627046176</v>
      </c>
      <c r="BE116" s="61">
        <f t="shared" si="33"/>
        <v>2381.1127803548061</v>
      </c>
      <c r="BF116" s="61">
        <f t="shared" si="34"/>
        <v>1741.1973978599972</v>
      </c>
      <c r="BG116" s="61">
        <f t="shared" si="35"/>
        <v>2744.6682753959599</v>
      </c>
      <c r="BH116" s="61">
        <f t="shared" si="36"/>
        <v>2831.2291105184245</v>
      </c>
      <c r="BI116" s="61">
        <f t="shared" si="37"/>
        <v>2831.2291124982962</v>
      </c>
      <c r="BJ116" s="61">
        <f t="shared" si="38"/>
        <v>2444.2402404853838</v>
      </c>
      <c r="BK116" s="61">
        <f t="shared" si="39"/>
        <v>2040.8097936325494</v>
      </c>
      <c r="BL116" s="61">
        <f t="shared" si="40"/>
        <v>2040.8097936325494</v>
      </c>
      <c r="BM116" s="61">
        <f t="shared" si="41"/>
        <v>2040.8097936325494</v>
      </c>
      <c r="BN116" s="61">
        <f t="shared" si="42"/>
        <v>2040.8097936325494</v>
      </c>
      <c r="BO116" s="61">
        <f t="shared" si="43"/>
        <v>2040.8097936325494</v>
      </c>
      <c r="BP116" s="61">
        <f t="shared" si="44"/>
        <v>2040.8097936325494</v>
      </c>
      <c r="BQ116" s="61">
        <f t="shared" si="29"/>
        <v>2040.8097936325494</v>
      </c>
      <c r="BR116" s="61"/>
      <c r="BS116" s="61">
        <f>($C$6+$D$6+$E$6)*Table53[[#This Row],[Locality''s Allocation Percentage ]]</f>
        <v>108374.71028646798</v>
      </c>
      <c r="BT116" s="61">
        <f>$F$6*Table53[[#This Row],[Locality''s Allocation Percentage ]]</f>
        <v>39215.65811892505</v>
      </c>
      <c r="BU116" s="61">
        <f t="shared" si="27"/>
        <v>9803.9145297312625</v>
      </c>
      <c r="BV116" s="76">
        <f>($C$7+$D$7+$E$7)*Table53[[#This Row],[Locality''s Allocation Percentage ]]</f>
        <v>28119.887494571154</v>
      </c>
      <c r="BW116" s="76">
        <f>$F$7*Table53[[#This Row],[Locality''s Allocation Percentage ]]</f>
        <v>9835.4560813492571</v>
      </c>
      <c r="BX116" s="76">
        <f t="shared" si="28"/>
        <v>2458.8640203373143</v>
      </c>
    </row>
    <row r="117" spans="10:76" s="19" customFormat="1" ht="18" customHeight="1" x14ac:dyDescent="0.3">
      <c r="J117" s="36" t="s">
        <v>267</v>
      </c>
      <c r="K117" s="37">
        <v>6.6000660006600102E-3</v>
      </c>
      <c r="M117" s="22" t="s">
        <v>36</v>
      </c>
      <c r="N117" s="61">
        <f>($C$5+$D$5+$E$5)*Table53[[#This Row],[Locality''s Allocation Percentage ]]</f>
        <v>26837.90899714945</v>
      </c>
      <c r="O117" s="61">
        <f>($C$6+$D$6+$E$6)*Table53[[#This Row],[Locality''s Allocation Percentage ]]</f>
        <v>169898.5956985011</v>
      </c>
      <c r="P117" s="61">
        <f>($C$7+$D$7+$E$7)*Table53[[#This Row],[Locality''s Allocation Percentage ]]</f>
        <v>44083.434076999976</v>
      </c>
      <c r="Q117" s="61">
        <f>($C$8+$D$8+$E$8)*Table53[[#This Row],[Locality''s Allocation Percentage ]]</f>
        <v>35302.970953956821</v>
      </c>
      <c r="R117" s="61">
        <f>($C$9+$D$9+$E$9)*Table53[[#This Row],[Locality''s Allocation Percentage ]]</f>
        <v>35302.97095361822</v>
      </c>
      <c r="S117" s="61">
        <f>($C$10+$D$10+$E$10)*Table53[[#This Row],[Locality''s Allocation Percentage ]]</f>
        <v>40722.118808918356</v>
      </c>
      <c r="T117" s="61">
        <f>($C$11+$D$11+$E$11)*Table53[[#This Row],[Locality''s Allocation Percentage ]]</f>
        <v>29778.197778128266</v>
      </c>
      <c r="U117" s="61">
        <f>($C$12+$D$12+$E$12)*Table53[[#This Row],[Locality''s Allocation Percentage ]]</f>
        <v>46939.69497114238</v>
      </c>
      <c r="V117" s="61">
        <f>($C$13+$D$13+$E$13)*Table53[[#This Row],[Locality''s Allocation Percentage ]]</f>
        <v>48420.070298652463</v>
      </c>
      <c r="W117" s="61">
        <f>($C$14+$D$14+$E$14)*Table53[[#This Row],[Locality''s Allocation Percentage ]]</f>
        <v>48420.070332512507</v>
      </c>
      <c r="X117" s="61">
        <f>($C$15+$D$15+$E$15)*Table53[[#This Row],[Locality''s Allocation Percentage ]]</f>
        <v>41801.733328966249</v>
      </c>
      <c r="Y117" s="61">
        <f>($C$16+$D$16+$E$16)*Table53[[#This Row],[Locality''s Allocation Percentage ]]</f>
        <v>34902.210247397576</v>
      </c>
      <c r="Z117" s="61">
        <f>($C$17+$D$17+$E$17)*Table53[[#This Row],[Locality''s Allocation Percentage ]]</f>
        <v>34902.210247397576</v>
      </c>
      <c r="AA117" s="61">
        <f>($C$18+$D$18+$E$18)*Table53[[#This Row],[Locality''s Allocation Percentage ]]</f>
        <v>34902.210247397576</v>
      </c>
      <c r="AB117" s="61">
        <f>($C$19+$D$19+$E$19)*Table53[[#This Row],[Locality''s Allocation Percentage ]]</f>
        <v>34902.210247397576</v>
      </c>
      <c r="AC117" s="61">
        <f>($C$20+$D$20+$E$20)*Table53[[#This Row],[Locality''s Allocation Percentage ]]</f>
        <v>34902.210247397576</v>
      </c>
      <c r="AD117" s="61">
        <f>($C$21+$D$21+$E$21)*Table53[[#This Row],[Locality''s Allocation Percentage ]]</f>
        <v>34902.210247397576</v>
      </c>
      <c r="AE117" s="61">
        <f>($C$22+$D$22+$E$22)*Table53[[#This Row],[Locality''s Allocation Percentage ]]</f>
        <v>34902.210247397576</v>
      </c>
      <c r="AF117" s="61"/>
      <c r="AG117" s="61"/>
      <c r="AH117" s="61">
        <f>$F$6*Table53[[#This Row],[Locality''s Allocation Percentage ]]</f>
        <v>61478.228880025104</v>
      </c>
      <c r="AI117" s="61">
        <f>$F$7*Table53[[#This Row],[Locality''s Allocation Percentage ]]</f>
        <v>15419.004783112872</v>
      </c>
      <c r="AJ117" s="61">
        <f>$F$8*Table53[[#This Row],[Locality''s Allocation Percentage ]]</f>
        <v>12944.4226831175</v>
      </c>
      <c r="AK117" s="61">
        <f>$F$9*Table53[[#This Row],[Locality''s Allocation Percentage ]]</f>
        <v>12944.422682993347</v>
      </c>
      <c r="AL117" s="61">
        <f>$F$10*Table53[[#This Row],[Locality''s Allocation Percentage ]]</f>
        <v>14931.443563270064</v>
      </c>
      <c r="AM117" s="61">
        <f>$F$11*Table53[[#This Row],[Locality''s Allocation Percentage ]]</f>
        <v>10918.672518647028</v>
      </c>
      <c r="AN117" s="61">
        <f>$F$12*Table53[[#This Row],[Locality''s Allocation Percentage ]]</f>
        <v>17211.221489418873</v>
      </c>
      <c r="AO117" s="61">
        <f>$F$13*Table53[[#This Row],[Locality''s Allocation Percentage ]]</f>
        <v>17754.025776172566</v>
      </c>
      <c r="AP117" s="61">
        <f>$F$14*Table53[[#This Row],[Locality''s Allocation Percentage ]]</f>
        <v>17754.025788587918</v>
      </c>
      <c r="AQ117" s="61">
        <f>$F$15*Table53[[#This Row],[Locality''s Allocation Percentage ]]</f>
        <v>15327.302220620957</v>
      </c>
      <c r="AR117" s="61">
        <f>$F$16*Table53[[#This Row],[Locality''s Allocation Percentage ]]</f>
        <v>12797.477090712444</v>
      </c>
      <c r="AS117" s="61">
        <f>$F$17*Table53[[#This Row],[Locality''s Allocation Percentage ]]</f>
        <v>12797.477090712444</v>
      </c>
      <c r="AT117" s="61">
        <f>$F$18*Table53[[#This Row],[Locality''s Allocation Percentage ]]</f>
        <v>12797.477090712444</v>
      </c>
      <c r="AU117" s="61">
        <f>$F$19*Table53[[#This Row],[Locality''s Allocation Percentage ]]</f>
        <v>12797.477090712444</v>
      </c>
      <c r="AV117" s="61">
        <f>$F$20*Table53[[#This Row],[Locality''s Allocation Percentage ]]</f>
        <v>12797.477090712444</v>
      </c>
      <c r="AW117" s="61">
        <f>$F$21*Table53[[#This Row],[Locality''s Allocation Percentage ]]</f>
        <v>12797.477090712444</v>
      </c>
      <c r="AX117" s="61">
        <f>$F$22*Table53[[#This Row],[Locality''s Allocation Percentage ]]</f>
        <v>12797.477090712444</v>
      </c>
      <c r="AY117" s="61"/>
      <c r="AZ117" s="61">
        <f t="shared" si="26"/>
        <v>0</v>
      </c>
      <c r="BA117" s="61">
        <f t="shared" si="26"/>
        <v>15369.557220006276</v>
      </c>
      <c r="BB117" s="61">
        <f t="shared" si="30"/>
        <v>3854.7511957782181</v>
      </c>
      <c r="BC117" s="61">
        <f t="shared" si="31"/>
        <v>3236.105670779375</v>
      </c>
      <c r="BD117" s="61">
        <f t="shared" si="32"/>
        <v>3236.1056707483367</v>
      </c>
      <c r="BE117" s="61">
        <f t="shared" si="33"/>
        <v>3732.8608908175161</v>
      </c>
      <c r="BF117" s="61">
        <f t="shared" si="34"/>
        <v>2729.6681296617571</v>
      </c>
      <c r="BG117" s="61">
        <f t="shared" si="35"/>
        <v>4302.8053723547182</v>
      </c>
      <c r="BH117" s="61">
        <f t="shared" si="36"/>
        <v>4438.5064440431415</v>
      </c>
      <c r="BI117" s="61">
        <f t="shared" si="37"/>
        <v>4438.5064471469796</v>
      </c>
      <c r="BJ117" s="61">
        <f t="shared" si="38"/>
        <v>3831.8255551552393</v>
      </c>
      <c r="BK117" s="61">
        <f t="shared" si="39"/>
        <v>3199.369272678111</v>
      </c>
      <c r="BL117" s="61">
        <f t="shared" si="40"/>
        <v>3199.369272678111</v>
      </c>
      <c r="BM117" s="61">
        <f t="shared" si="41"/>
        <v>3199.369272678111</v>
      </c>
      <c r="BN117" s="61">
        <f t="shared" si="42"/>
        <v>3199.369272678111</v>
      </c>
      <c r="BO117" s="61">
        <f t="shared" si="43"/>
        <v>3199.369272678111</v>
      </c>
      <c r="BP117" s="61">
        <f t="shared" si="44"/>
        <v>3199.369272678111</v>
      </c>
      <c r="BQ117" s="61">
        <f t="shared" si="29"/>
        <v>3199.369272678111</v>
      </c>
      <c r="BR117" s="61"/>
      <c r="BS117" s="61">
        <f>($C$6+$D$6+$E$6)*Table53[[#This Row],[Locality''s Allocation Percentage ]]</f>
        <v>169898.5956985011</v>
      </c>
      <c r="BT117" s="61">
        <f>$F$6*Table53[[#This Row],[Locality''s Allocation Percentage ]]</f>
        <v>61478.228880025104</v>
      </c>
      <c r="BU117" s="61">
        <f t="shared" si="27"/>
        <v>15369.557220006276</v>
      </c>
      <c r="BV117" s="76">
        <f>($C$7+$D$7+$E$7)*Table53[[#This Row],[Locality''s Allocation Percentage ]]</f>
        <v>44083.434076999976</v>
      </c>
      <c r="BW117" s="76">
        <f>$F$7*Table53[[#This Row],[Locality''s Allocation Percentage ]]</f>
        <v>15419.004783112872</v>
      </c>
      <c r="BX117" s="76">
        <f t="shared" si="28"/>
        <v>3854.7511957782181</v>
      </c>
    </row>
    <row r="118" spans="10:76" s="19" customFormat="1" ht="18" customHeight="1" x14ac:dyDescent="0.3">
      <c r="J118" s="36" t="s">
        <v>15</v>
      </c>
      <c r="K118" s="37">
        <v>5.9200592005920101E-3</v>
      </c>
      <c r="M118" s="22" t="s">
        <v>87</v>
      </c>
      <c r="N118" s="61">
        <f>($C$5+$D$5+$E$5)*Table53[[#This Row],[Locality''s Allocation Percentage ]]</f>
        <v>24072.791100473449</v>
      </c>
      <c r="O118" s="61">
        <f>($C$6+$D$6+$E$6)*Table53[[#This Row],[Locality''s Allocation Percentage ]]</f>
        <v>152393.89189926162</v>
      </c>
      <c r="P118" s="61">
        <f>($C$7+$D$7+$E$7)*Table53[[#This Row],[Locality''s Allocation Percentage ]]</f>
        <v>39541.50450543029</v>
      </c>
      <c r="Q118" s="61">
        <f>($C$8+$D$8+$E$8)*Table53[[#This Row],[Locality''s Allocation Percentage ]]</f>
        <v>31665.695158700666</v>
      </c>
      <c r="R118" s="61">
        <f>($C$9+$D$9+$E$9)*Table53[[#This Row],[Locality''s Allocation Percentage ]]</f>
        <v>31665.695158396949</v>
      </c>
      <c r="S118" s="61">
        <f>($C$10+$D$10+$E$10)*Table53[[#This Row],[Locality''s Allocation Percentage ]]</f>
        <v>36526.506567999502</v>
      </c>
      <c r="T118" s="61">
        <f>($C$11+$D$11+$E$11)*Table53[[#This Row],[Locality''s Allocation Percentage ]]</f>
        <v>26710.141037351419</v>
      </c>
      <c r="U118" s="61">
        <f>($C$12+$D$12+$E$12)*Table53[[#This Row],[Locality''s Allocation Percentage ]]</f>
        <v>42103.483974115596</v>
      </c>
      <c r="V118" s="61">
        <f>($C$13+$D$13+$E$13)*Table53[[#This Row],[Locality''s Allocation Percentage ]]</f>
        <v>43431.335783033734</v>
      </c>
      <c r="W118" s="61">
        <f>($C$14+$D$14+$E$14)*Table53[[#This Row],[Locality''s Allocation Percentage ]]</f>
        <v>43431.335813405167</v>
      </c>
      <c r="X118" s="61">
        <f>($C$15+$D$15+$E$15)*Table53[[#This Row],[Locality''s Allocation Percentage ]]</f>
        <v>37494.888076890944</v>
      </c>
      <c r="Y118" s="61">
        <f>($C$16+$D$16+$E$16)*Table53[[#This Row],[Locality''s Allocation Percentage ]]</f>
        <v>31306.224949180862</v>
      </c>
      <c r="Z118" s="61">
        <f>($C$17+$D$17+$E$17)*Table53[[#This Row],[Locality''s Allocation Percentage ]]</f>
        <v>31306.224949180862</v>
      </c>
      <c r="AA118" s="61">
        <f>($C$18+$D$18+$E$18)*Table53[[#This Row],[Locality''s Allocation Percentage ]]</f>
        <v>31306.224949180862</v>
      </c>
      <c r="AB118" s="61">
        <f>($C$19+$D$19+$E$19)*Table53[[#This Row],[Locality''s Allocation Percentage ]]</f>
        <v>31306.224949180862</v>
      </c>
      <c r="AC118" s="61">
        <f>($C$20+$D$20+$E$20)*Table53[[#This Row],[Locality''s Allocation Percentage ]]</f>
        <v>31306.224949180862</v>
      </c>
      <c r="AD118" s="61">
        <f>($C$21+$D$21+$E$21)*Table53[[#This Row],[Locality''s Allocation Percentage ]]</f>
        <v>31306.224949180862</v>
      </c>
      <c r="AE118" s="61">
        <f>($C$22+$D$22+$E$22)*Table53[[#This Row],[Locality''s Allocation Percentage ]]</f>
        <v>31306.224949180862</v>
      </c>
      <c r="AF118" s="61"/>
      <c r="AG118" s="61"/>
      <c r="AH118" s="61">
        <f>$F$6*Table53[[#This Row],[Locality''s Allocation Percentage ]]</f>
        <v>55144.108328749804</v>
      </c>
      <c r="AI118" s="61">
        <f>$F$7*Table53[[#This Row],[Locality''s Allocation Percentage ]]</f>
        <v>13830.380047883064</v>
      </c>
      <c r="AJ118" s="61">
        <f>$F$8*Table53[[#This Row],[Locality''s Allocation Percentage ]]</f>
        <v>11610.754891523577</v>
      </c>
      <c r="AK118" s="61">
        <f>$F$9*Table53[[#This Row],[Locality''s Allocation Percentage ]]</f>
        <v>11610.754891412216</v>
      </c>
      <c r="AL118" s="61">
        <f>$F$10*Table53[[#This Row],[Locality''s Allocation Percentage ]]</f>
        <v>13393.052408266483</v>
      </c>
      <c r="AM118" s="61">
        <f>$F$11*Table53[[#This Row],[Locality''s Allocation Percentage ]]</f>
        <v>9793.7183803621847</v>
      </c>
      <c r="AN118" s="61">
        <f>$F$12*Table53[[#This Row],[Locality''s Allocation Percentage ]]</f>
        <v>15437.944123842384</v>
      </c>
      <c r="AO118" s="61">
        <f>$F$13*Table53[[#This Row],[Locality''s Allocation Percentage ]]</f>
        <v>15924.823120445701</v>
      </c>
      <c r="AP118" s="61">
        <f>$F$14*Table53[[#This Row],[Locality''s Allocation Percentage ]]</f>
        <v>15924.823131581892</v>
      </c>
      <c r="AQ118" s="61">
        <f>$F$15*Table53[[#This Row],[Locality''s Allocation Percentage ]]</f>
        <v>13748.125628193346</v>
      </c>
      <c r="AR118" s="61">
        <f>$F$16*Table53[[#This Row],[Locality''s Allocation Percentage ]]</f>
        <v>11478.949148032982</v>
      </c>
      <c r="AS118" s="61">
        <f>$F$17*Table53[[#This Row],[Locality''s Allocation Percentage ]]</f>
        <v>11478.949148032982</v>
      </c>
      <c r="AT118" s="61">
        <f>$F$18*Table53[[#This Row],[Locality''s Allocation Percentage ]]</f>
        <v>11478.949148032982</v>
      </c>
      <c r="AU118" s="61">
        <f>$F$19*Table53[[#This Row],[Locality''s Allocation Percentage ]]</f>
        <v>11478.949148032982</v>
      </c>
      <c r="AV118" s="61">
        <f>$F$20*Table53[[#This Row],[Locality''s Allocation Percentage ]]</f>
        <v>11478.949148032982</v>
      </c>
      <c r="AW118" s="61">
        <f>$F$21*Table53[[#This Row],[Locality''s Allocation Percentage ]]</f>
        <v>11478.949148032982</v>
      </c>
      <c r="AX118" s="61">
        <f>$F$22*Table53[[#This Row],[Locality''s Allocation Percentage ]]</f>
        <v>11478.949148032982</v>
      </c>
      <c r="AY118" s="61"/>
      <c r="AZ118" s="61">
        <f t="shared" si="26"/>
        <v>0</v>
      </c>
      <c r="BA118" s="61">
        <f t="shared" si="26"/>
        <v>13786.027082187451</v>
      </c>
      <c r="BB118" s="61">
        <f t="shared" si="30"/>
        <v>3457.5950119707659</v>
      </c>
      <c r="BC118" s="61">
        <f t="shared" si="31"/>
        <v>2902.6887228808941</v>
      </c>
      <c r="BD118" s="61">
        <f t="shared" si="32"/>
        <v>2902.6887228530541</v>
      </c>
      <c r="BE118" s="61">
        <f t="shared" si="33"/>
        <v>3348.2631020666208</v>
      </c>
      <c r="BF118" s="61">
        <f t="shared" si="34"/>
        <v>2448.4295950905462</v>
      </c>
      <c r="BG118" s="61">
        <f t="shared" si="35"/>
        <v>3859.4860309605961</v>
      </c>
      <c r="BH118" s="61">
        <f t="shared" si="36"/>
        <v>3981.2057801114252</v>
      </c>
      <c r="BI118" s="61">
        <f t="shared" si="37"/>
        <v>3981.205782895473</v>
      </c>
      <c r="BJ118" s="61">
        <f t="shared" si="38"/>
        <v>3437.0314070483364</v>
      </c>
      <c r="BK118" s="61">
        <f t="shared" si="39"/>
        <v>2869.7372870082454</v>
      </c>
      <c r="BL118" s="61">
        <f t="shared" si="40"/>
        <v>2869.7372870082454</v>
      </c>
      <c r="BM118" s="61">
        <f t="shared" si="41"/>
        <v>2869.7372870082454</v>
      </c>
      <c r="BN118" s="61">
        <f t="shared" si="42"/>
        <v>2869.7372870082454</v>
      </c>
      <c r="BO118" s="61">
        <f t="shared" si="43"/>
        <v>2869.7372870082454</v>
      </c>
      <c r="BP118" s="61">
        <f t="shared" si="44"/>
        <v>2869.7372870082454</v>
      </c>
      <c r="BQ118" s="61">
        <f t="shared" si="29"/>
        <v>2869.7372870082454</v>
      </c>
      <c r="BR118" s="61"/>
      <c r="BS118" s="61">
        <f>($C$6+$D$6+$E$6)*Table53[[#This Row],[Locality''s Allocation Percentage ]]</f>
        <v>152393.89189926162</v>
      </c>
      <c r="BT118" s="61">
        <f>$F$6*Table53[[#This Row],[Locality''s Allocation Percentage ]]</f>
        <v>55144.108328749804</v>
      </c>
      <c r="BU118" s="61">
        <f t="shared" si="27"/>
        <v>13786.027082187451</v>
      </c>
      <c r="BV118" s="76">
        <f>($C$7+$D$7+$E$7)*Table53[[#This Row],[Locality''s Allocation Percentage ]]</f>
        <v>39541.50450543029</v>
      </c>
      <c r="BW118" s="76">
        <f>$F$7*Table53[[#This Row],[Locality''s Allocation Percentage ]]</f>
        <v>13830.380047883064</v>
      </c>
      <c r="BX118" s="76">
        <f t="shared" si="28"/>
        <v>3457.5950119707659</v>
      </c>
    </row>
    <row r="119" spans="10:76" s="19" customFormat="1" ht="18" customHeight="1" x14ac:dyDescent="0.3">
      <c r="J119" s="36" t="s">
        <v>268</v>
      </c>
      <c r="K119" s="37">
        <v>1.370013700137E-3</v>
      </c>
      <c r="M119" s="22" t="s">
        <v>153</v>
      </c>
      <c r="N119" s="61">
        <f>($C$5+$D$5+$E$5)*Table53[[#This Row],[Locality''s Allocation Percentage ]]</f>
        <v>5570.8992918325284</v>
      </c>
      <c r="O119" s="61">
        <f>($C$6+$D$6+$E$6)*Table53[[#This Row],[Locality''s Allocation Percentage ]]</f>
        <v>35266.829713173662</v>
      </c>
      <c r="P119" s="61">
        <f>($C$7+$D$7+$E$7)*Table53[[#This Row],[Locality''s Allocation Percentage ]]</f>
        <v>9150.6522250742237</v>
      </c>
      <c r="Q119" s="61">
        <f>($C$8+$D$8+$E$8)*Table53[[#This Row],[Locality''s Allocation Percentage ]]</f>
        <v>7328.0409404425409</v>
      </c>
      <c r="R119" s="61">
        <f>($C$9+$D$9+$E$9)*Table53[[#This Row],[Locality''s Allocation Percentage ]]</f>
        <v>7328.0409403722551</v>
      </c>
      <c r="S119" s="61">
        <f>($C$10+$D$10+$E$10)*Table53[[#This Row],[Locality''s Allocation Percentage ]]</f>
        <v>8452.9246618512225</v>
      </c>
      <c r="T119" s="61">
        <f>($C$11+$D$11+$E$11)*Table53[[#This Row],[Locality''s Allocation Percentage ]]</f>
        <v>6181.2319630357069</v>
      </c>
      <c r="U119" s="61">
        <f>($C$12+$D$12+$E$12)*Table53[[#This Row],[Locality''s Allocation Percentage ]]</f>
        <v>9743.5427440098429</v>
      </c>
      <c r="V119" s="61">
        <f>($C$13+$D$13+$E$13)*Table53[[#This Row],[Locality''s Allocation Percentage ]]</f>
        <v>10050.832774114207</v>
      </c>
      <c r="W119" s="61">
        <f>($C$14+$D$14+$E$14)*Table53[[#This Row],[Locality''s Allocation Percentage ]]</f>
        <v>10050.832781142732</v>
      </c>
      <c r="X119" s="61">
        <f>($C$15+$D$15+$E$15)*Table53[[#This Row],[Locality''s Allocation Percentage ]]</f>
        <v>8677.0264637399505</v>
      </c>
      <c r="Y119" s="61">
        <f>($C$16+$D$16+$E$16)*Table53[[#This Row],[Locality''s Allocation Percentage ]]</f>
        <v>7244.8527331719097</v>
      </c>
      <c r="Z119" s="61">
        <f>($C$17+$D$17+$E$17)*Table53[[#This Row],[Locality''s Allocation Percentage ]]</f>
        <v>7244.8527331719097</v>
      </c>
      <c r="AA119" s="61">
        <f>($C$18+$D$18+$E$18)*Table53[[#This Row],[Locality''s Allocation Percentage ]]</f>
        <v>7244.8527331719097</v>
      </c>
      <c r="AB119" s="61">
        <f>($C$19+$D$19+$E$19)*Table53[[#This Row],[Locality''s Allocation Percentage ]]</f>
        <v>7244.8527331719097</v>
      </c>
      <c r="AC119" s="61">
        <f>($C$20+$D$20+$E$20)*Table53[[#This Row],[Locality''s Allocation Percentage ]]</f>
        <v>7244.8527331719097</v>
      </c>
      <c r="AD119" s="61">
        <f>($C$21+$D$21+$E$21)*Table53[[#This Row],[Locality''s Allocation Percentage ]]</f>
        <v>7244.8527331719097</v>
      </c>
      <c r="AE119" s="61">
        <f>($C$22+$D$22+$E$22)*Table53[[#This Row],[Locality''s Allocation Percentage ]]</f>
        <v>7244.8527331719097</v>
      </c>
      <c r="AF119" s="61"/>
      <c r="AG119" s="61"/>
      <c r="AH119" s="61">
        <f>$F$6*Table53[[#This Row],[Locality''s Allocation Percentage ]]</f>
        <v>12761.389934187011</v>
      </c>
      <c r="AI119" s="61">
        <f>$F$7*Table53[[#This Row],[Locality''s Allocation Percentage ]]</f>
        <v>3200.6115989188793</v>
      </c>
      <c r="AJ119" s="61">
        <f>$F$8*Table53[[#This Row],[Locality''s Allocation Percentage ]]</f>
        <v>2686.9483448289316</v>
      </c>
      <c r="AK119" s="61">
        <f>$F$9*Table53[[#This Row],[Locality''s Allocation Percentage ]]</f>
        <v>2686.9483448031601</v>
      </c>
      <c r="AL119" s="61">
        <f>$F$10*Table53[[#This Row],[Locality''s Allocation Percentage ]]</f>
        <v>3099.405709345448</v>
      </c>
      <c r="AM119" s="61">
        <f>$F$11*Table53[[#This Row],[Locality''s Allocation Percentage ]]</f>
        <v>2266.4517197797586</v>
      </c>
      <c r="AN119" s="61">
        <f>$F$12*Table53[[#This Row],[Locality''s Allocation Percentage ]]</f>
        <v>3572.6323394702758</v>
      </c>
      <c r="AO119" s="61">
        <f>$F$13*Table53[[#This Row],[Locality''s Allocation Percentage ]]</f>
        <v>3685.3053505085427</v>
      </c>
      <c r="AP119" s="61">
        <f>$F$14*Table53[[#This Row],[Locality''s Allocation Percentage ]]</f>
        <v>3685.3053530856682</v>
      </c>
      <c r="AQ119" s="61">
        <f>$F$15*Table53[[#This Row],[Locality''s Allocation Percentage ]]</f>
        <v>3181.5763700379816</v>
      </c>
      <c r="AR119" s="61">
        <f>$F$16*Table53[[#This Row],[Locality''s Allocation Percentage ]]</f>
        <v>2656.4460021630334</v>
      </c>
      <c r="AS119" s="61">
        <f>$F$17*Table53[[#This Row],[Locality''s Allocation Percentage ]]</f>
        <v>2656.4460021630334</v>
      </c>
      <c r="AT119" s="61">
        <f>$F$18*Table53[[#This Row],[Locality''s Allocation Percentage ]]</f>
        <v>2656.4460021630334</v>
      </c>
      <c r="AU119" s="61">
        <f>$F$19*Table53[[#This Row],[Locality''s Allocation Percentage ]]</f>
        <v>2656.4460021630334</v>
      </c>
      <c r="AV119" s="61">
        <f>$F$20*Table53[[#This Row],[Locality''s Allocation Percentage ]]</f>
        <v>2656.4460021630334</v>
      </c>
      <c r="AW119" s="61">
        <f>$F$21*Table53[[#This Row],[Locality''s Allocation Percentage ]]</f>
        <v>2656.4460021630334</v>
      </c>
      <c r="AX119" s="61">
        <f>$F$22*Table53[[#This Row],[Locality''s Allocation Percentage ]]</f>
        <v>2656.4460021630334</v>
      </c>
      <c r="AY119" s="61"/>
      <c r="AZ119" s="61">
        <f t="shared" si="26"/>
        <v>0</v>
      </c>
      <c r="BA119" s="61">
        <f t="shared" si="26"/>
        <v>3190.3474835467528</v>
      </c>
      <c r="BB119" s="61">
        <f t="shared" si="30"/>
        <v>800.15289972971982</v>
      </c>
      <c r="BC119" s="61">
        <f t="shared" si="31"/>
        <v>671.73708620723289</v>
      </c>
      <c r="BD119" s="61">
        <f t="shared" si="32"/>
        <v>671.73708620079003</v>
      </c>
      <c r="BE119" s="61">
        <f t="shared" si="33"/>
        <v>774.85142733636201</v>
      </c>
      <c r="BF119" s="61">
        <f t="shared" si="34"/>
        <v>566.61292994493965</v>
      </c>
      <c r="BG119" s="61">
        <f t="shared" si="35"/>
        <v>893.15808486756896</v>
      </c>
      <c r="BH119" s="61">
        <f t="shared" si="36"/>
        <v>921.32633762713567</v>
      </c>
      <c r="BI119" s="61">
        <f t="shared" si="37"/>
        <v>921.32633827141706</v>
      </c>
      <c r="BJ119" s="61">
        <f t="shared" si="38"/>
        <v>795.39409250949541</v>
      </c>
      <c r="BK119" s="61">
        <f t="shared" si="39"/>
        <v>664.11150054075836</v>
      </c>
      <c r="BL119" s="61">
        <f t="shared" si="40"/>
        <v>664.11150054075836</v>
      </c>
      <c r="BM119" s="61">
        <f t="shared" si="41"/>
        <v>664.11150054075836</v>
      </c>
      <c r="BN119" s="61">
        <f t="shared" si="42"/>
        <v>664.11150054075836</v>
      </c>
      <c r="BO119" s="61">
        <f t="shared" si="43"/>
        <v>664.11150054075836</v>
      </c>
      <c r="BP119" s="61">
        <f t="shared" si="44"/>
        <v>664.11150054075836</v>
      </c>
      <c r="BQ119" s="61">
        <f t="shared" si="29"/>
        <v>664.11150054075836</v>
      </c>
      <c r="BR119" s="61"/>
      <c r="BS119" s="61">
        <f>($C$6+$D$6+$E$6)*Table53[[#This Row],[Locality''s Allocation Percentage ]]</f>
        <v>35266.829713173662</v>
      </c>
      <c r="BT119" s="61">
        <f>$F$6*Table53[[#This Row],[Locality''s Allocation Percentage ]]</f>
        <v>12761.389934187011</v>
      </c>
      <c r="BU119" s="61">
        <f t="shared" si="27"/>
        <v>3190.3474835467528</v>
      </c>
      <c r="BV119" s="76">
        <f>($C$7+$D$7+$E$7)*Table53[[#This Row],[Locality''s Allocation Percentage ]]</f>
        <v>9150.6522250742237</v>
      </c>
      <c r="BW119" s="76">
        <f>$F$7*Table53[[#This Row],[Locality''s Allocation Percentage ]]</f>
        <v>3200.6115989188793</v>
      </c>
      <c r="BX119" s="76">
        <f t="shared" si="28"/>
        <v>800.15289972971982</v>
      </c>
    </row>
    <row r="120" spans="10:76" s="19" customFormat="1" ht="18" customHeight="1" x14ac:dyDescent="0.3">
      <c r="J120" s="36" t="s">
        <v>269</v>
      </c>
      <c r="K120" s="37">
        <v>1.4170141701417E-2</v>
      </c>
      <c r="M120" s="22" t="s">
        <v>42</v>
      </c>
      <c r="N120" s="61">
        <f>($C$5+$D$5+$E$5)*Table53[[#This Row],[Locality''s Allocation Percentage ]]</f>
        <v>57620.177346910168</v>
      </c>
      <c r="O120" s="61">
        <f>($C$6+$D$6+$E$6)*Table53[[#This Row],[Locality''s Allocation Percentage ]]</f>
        <v>364767.13652238745</v>
      </c>
      <c r="P120" s="61">
        <f>($C$7+$D$7+$E$7)*Table53[[#This Row],[Locality''s Allocation Percentage ]]</f>
        <v>94645.797101680102</v>
      </c>
      <c r="Q120" s="61">
        <f>($C$8+$D$8+$E$8)*Table53[[#This Row],[Locality''s Allocation Percentage ]]</f>
        <v>75794.408851146567</v>
      </c>
      <c r="R120" s="61">
        <f>($C$9+$D$9+$E$9)*Table53[[#This Row],[Locality''s Allocation Percentage ]]</f>
        <v>75794.408850419597</v>
      </c>
      <c r="S120" s="61">
        <f>($C$10+$D$10+$E$10)*Table53[[#This Row],[Locality''s Allocation Percentage ]]</f>
        <v>87429.155079147313</v>
      </c>
      <c r="T120" s="61">
        <f>($C$11+$D$11+$E$11)*Table53[[#This Row],[Locality''s Allocation Percentage ]]</f>
        <v>63932.888260011649</v>
      </c>
      <c r="U120" s="61">
        <f>($C$12+$D$12+$E$12)*Table53[[#This Row],[Locality''s Allocation Percentage ]]</f>
        <v>100778.10268804341</v>
      </c>
      <c r="V120" s="61">
        <f>($C$13+$D$13+$E$13)*Table53[[#This Row],[Locality''s Allocation Percentage ]]</f>
        <v>103956.42365634914</v>
      </c>
      <c r="W120" s="61">
        <f>($C$14+$D$14+$E$14)*Table53[[#This Row],[Locality''s Allocation Percentage ]]</f>
        <v>103956.42372904562</v>
      </c>
      <c r="X120" s="61">
        <f>($C$15+$D$15+$E$15)*Table53[[#This Row],[Locality''s Allocation Percentage ]]</f>
        <v>89747.05473809861</v>
      </c>
      <c r="Y120" s="61">
        <f>($C$16+$D$16+$E$16)*Table53[[#This Row],[Locality''s Allocation Percentage ]]</f>
        <v>74933.987758427713</v>
      </c>
      <c r="Z120" s="61">
        <f>($C$17+$D$17+$E$17)*Table53[[#This Row],[Locality''s Allocation Percentage ]]</f>
        <v>74933.987758427713</v>
      </c>
      <c r="AA120" s="61">
        <f>($C$18+$D$18+$E$18)*Table53[[#This Row],[Locality''s Allocation Percentage ]]</f>
        <v>74933.987758427713</v>
      </c>
      <c r="AB120" s="61">
        <f>($C$19+$D$19+$E$19)*Table53[[#This Row],[Locality''s Allocation Percentage ]]</f>
        <v>74933.987758427713</v>
      </c>
      <c r="AC120" s="61">
        <f>($C$20+$D$20+$E$20)*Table53[[#This Row],[Locality''s Allocation Percentage ]]</f>
        <v>74933.987758427713</v>
      </c>
      <c r="AD120" s="61">
        <f>($C$21+$D$21+$E$21)*Table53[[#This Row],[Locality''s Allocation Percentage ]]</f>
        <v>74933.987758427713</v>
      </c>
      <c r="AE120" s="61">
        <f>($C$22+$D$22+$E$22)*Table53[[#This Row],[Locality''s Allocation Percentage ]]</f>
        <v>74933.987758427713</v>
      </c>
      <c r="AF120" s="61"/>
      <c r="AG120" s="61"/>
      <c r="AH120" s="61">
        <f>$F$6*Table53[[#This Row],[Locality''s Allocation Percentage ]]</f>
        <v>131991.89442878097</v>
      </c>
      <c r="AI120" s="61">
        <f>$F$7*Table53[[#This Row],[Locality''s Allocation Percentage ]]</f>
        <v>33104.136026774104</v>
      </c>
      <c r="AJ120" s="61">
        <f>$F$8*Table53[[#This Row],[Locality''s Allocation Percentage ]]</f>
        <v>27791.283245420407</v>
      </c>
      <c r="AK120" s="61">
        <f>$F$9*Table53[[#This Row],[Locality''s Allocation Percentage ]]</f>
        <v>27791.283245153852</v>
      </c>
      <c r="AL120" s="61">
        <f>$F$10*Table53[[#This Row],[Locality''s Allocation Percentage ]]</f>
        <v>32057.356862354012</v>
      </c>
      <c r="AM120" s="61">
        <f>$F$11*Table53[[#This Row],[Locality''s Allocation Percentage ]]</f>
        <v>23442.059028670934</v>
      </c>
      <c r="AN120" s="61">
        <f>$F$12*Table53[[#This Row],[Locality''s Allocation Percentage ]]</f>
        <v>36951.970985615917</v>
      </c>
      <c r="AO120" s="61">
        <f>$F$13*Table53[[#This Row],[Locality''s Allocation Percentage ]]</f>
        <v>38117.35534066135</v>
      </c>
      <c r="AP120" s="61">
        <f>$F$14*Table53[[#This Row],[Locality''s Allocation Percentage ]]</f>
        <v>38117.355367316726</v>
      </c>
      <c r="AQ120" s="61">
        <f>$F$15*Table53[[#This Row],[Locality''s Allocation Percentage ]]</f>
        <v>32907.253403969487</v>
      </c>
      <c r="AR120" s="61">
        <f>$F$16*Table53[[#This Row],[Locality''s Allocation Percentage ]]</f>
        <v>27475.79551142349</v>
      </c>
      <c r="AS120" s="61">
        <f>$F$17*Table53[[#This Row],[Locality''s Allocation Percentage ]]</f>
        <v>27475.79551142349</v>
      </c>
      <c r="AT120" s="61">
        <f>$F$18*Table53[[#This Row],[Locality''s Allocation Percentage ]]</f>
        <v>27475.79551142349</v>
      </c>
      <c r="AU120" s="61">
        <f>$F$19*Table53[[#This Row],[Locality''s Allocation Percentage ]]</f>
        <v>27475.79551142349</v>
      </c>
      <c r="AV120" s="61">
        <f>$F$20*Table53[[#This Row],[Locality''s Allocation Percentage ]]</f>
        <v>27475.79551142349</v>
      </c>
      <c r="AW120" s="61">
        <f>$F$21*Table53[[#This Row],[Locality''s Allocation Percentage ]]</f>
        <v>27475.79551142349</v>
      </c>
      <c r="AX120" s="61">
        <f>$F$22*Table53[[#This Row],[Locality''s Allocation Percentage ]]</f>
        <v>27475.79551142349</v>
      </c>
      <c r="AY120" s="61"/>
      <c r="AZ120" s="61">
        <f t="shared" si="26"/>
        <v>0</v>
      </c>
      <c r="BA120" s="61">
        <f t="shared" si="26"/>
        <v>32997.973607195243</v>
      </c>
      <c r="BB120" s="61">
        <f t="shared" si="30"/>
        <v>8276.034006693526</v>
      </c>
      <c r="BC120" s="61">
        <f t="shared" si="31"/>
        <v>6947.8208113551018</v>
      </c>
      <c r="BD120" s="61">
        <f t="shared" si="32"/>
        <v>6947.8208112884631</v>
      </c>
      <c r="BE120" s="61">
        <f t="shared" si="33"/>
        <v>8014.3392155885031</v>
      </c>
      <c r="BF120" s="61">
        <f t="shared" si="34"/>
        <v>5860.5147571677335</v>
      </c>
      <c r="BG120" s="61">
        <f t="shared" si="35"/>
        <v>9237.9927464039793</v>
      </c>
      <c r="BH120" s="61">
        <f t="shared" si="36"/>
        <v>9529.3388351653375</v>
      </c>
      <c r="BI120" s="61">
        <f t="shared" si="37"/>
        <v>9529.3388418291815</v>
      </c>
      <c r="BJ120" s="61">
        <f t="shared" si="38"/>
        <v>8226.8133509923719</v>
      </c>
      <c r="BK120" s="61">
        <f t="shared" si="39"/>
        <v>6868.9488778558725</v>
      </c>
      <c r="BL120" s="61">
        <f t="shared" si="40"/>
        <v>6868.9488778558725</v>
      </c>
      <c r="BM120" s="61">
        <f t="shared" si="41"/>
        <v>6868.9488778558725</v>
      </c>
      <c r="BN120" s="61">
        <f t="shared" si="42"/>
        <v>6868.9488778558725</v>
      </c>
      <c r="BO120" s="61">
        <f t="shared" si="43"/>
        <v>6868.9488778558725</v>
      </c>
      <c r="BP120" s="61">
        <f t="shared" si="44"/>
        <v>6868.9488778558725</v>
      </c>
      <c r="BQ120" s="61">
        <f t="shared" si="29"/>
        <v>6868.9488778558725</v>
      </c>
      <c r="BR120" s="61"/>
      <c r="BS120" s="61">
        <f>($C$6+$D$6+$E$6)*Table53[[#This Row],[Locality''s Allocation Percentage ]]</f>
        <v>364767.13652238745</v>
      </c>
      <c r="BT120" s="61">
        <f>$F$6*Table53[[#This Row],[Locality''s Allocation Percentage ]]</f>
        <v>131991.89442878097</v>
      </c>
      <c r="BU120" s="61">
        <f t="shared" si="27"/>
        <v>32997.973607195243</v>
      </c>
      <c r="BV120" s="76">
        <f>($C$7+$D$7+$E$7)*Table53[[#This Row],[Locality''s Allocation Percentage ]]</f>
        <v>94645.797101680102</v>
      </c>
      <c r="BW120" s="76">
        <f>$F$7*Table53[[#This Row],[Locality''s Allocation Percentage ]]</f>
        <v>33104.136026774104</v>
      </c>
      <c r="BX120" s="76">
        <f t="shared" si="28"/>
        <v>8276.034006693526</v>
      </c>
    </row>
    <row r="121" spans="10:76" s="19" customFormat="1" ht="18" customHeight="1" x14ac:dyDescent="0.3">
      <c r="J121" s="36" t="s">
        <v>6</v>
      </c>
      <c r="K121" s="37">
        <v>1.4430144301443E-2</v>
      </c>
      <c r="M121" s="22" t="s">
        <v>43</v>
      </c>
      <c r="N121" s="61">
        <f>($C$5+$D$5+$E$5)*Table53[[#This Row],[Locality''s Allocation Percentage ]]</f>
        <v>58677.428307403934</v>
      </c>
      <c r="O121" s="61">
        <f>($C$6+$D$6+$E$6)*Table53[[#This Row],[Locality''s Allocation Percentage ]]</f>
        <v>371460.11150444957</v>
      </c>
      <c r="P121" s="61">
        <f>($C$7+$D$7+$E$7)*Table53[[#This Row],[Locality''s Allocation Percentage ]]</f>
        <v>96382.417231986154</v>
      </c>
      <c r="Q121" s="61">
        <f>($C$8+$D$8+$E$8)*Table53[[#This Row],[Locality''s Allocation Percentage ]]</f>
        <v>77185.131949332746</v>
      </c>
      <c r="R121" s="61">
        <f>($C$9+$D$9+$E$9)*Table53[[#This Row],[Locality''s Allocation Percentage ]]</f>
        <v>77185.131948592432</v>
      </c>
      <c r="S121" s="61">
        <f>($C$10+$D$10+$E$10)*Table53[[#This Row],[Locality''s Allocation Percentage ]]</f>
        <v>89033.359759498635</v>
      </c>
      <c r="T121" s="61">
        <f>($C$11+$D$11+$E$11)*Table53[[#This Row],[Locality''s Allocation Percentage ]]</f>
        <v>65105.968778543975</v>
      </c>
      <c r="U121" s="61">
        <f>($C$12+$D$12+$E$12)*Table53[[#This Row],[Locality''s Allocation Percentage ]]</f>
        <v>102627.24218690659</v>
      </c>
      <c r="V121" s="61">
        <f>($C$13+$D$13+$E$13)*Table53[[#This Row],[Locality''s Allocation Percentage ]]</f>
        <v>105863.88097114454</v>
      </c>
      <c r="W121" s="61">
        <f>($C$14+$D$14+$E$14)*Table53[[#This Row],[Locality''s Allocation Percentage ]]</f>
        <v>105863.8810451749</v>
      </c>
      <c r="X121" s="61">
        <f>($C$15+$D$15+$E$15)*Table53[[#This Row],[Locality''s Allocation Percentage ]]</f>
        <v>91393.789687421522</v>
      </c>
      <c r="Y121" s="61">
        <f>($C$16+$D$16+$E$16)*Table53[[#This Row],[Locality''s Allocation Percentage ]]</f>
        <v>76308.923313628213</v>
      </c>
      <c r="Z121" s="61">
        <f>($C$17+$D$17+$E$17)*Table53[[#This Row],[Locality''s Allocation Percentage ]]</f>
        <v>76308.923313628213</v>
      </c>
      <c r="AA121" s="61">
        <f>($C$18+$D$18+$E$18)*Table53[[#This Row],[Locality''s Allocation Percentage ]]</f>
        <v>76308.923313628213</v>
      </c>
      <c r="AB121" s="61">
        <f>($C$19+$D$19+$E$19)*Table53[[#This Row],[Locality''s Allocation Percentage ]]</f>
        <v>76308.923313628213</v>
      </c>
      <c r="AC121" s="61">
        <f>($C$20+$D$20+$E$20)*Table53[[#This Row],[Locality''s Allocation Percentage ]]</f>
        <v>76308.923313628213</v>
      </c>
      <c r="AD121" s="61">
        <f>($C$21+$D$21+$E$21)*Table53[[#This Row],[Locality''s Allocation Percentage ]]</f>
        <v>76308.923313628213</v>
      </c>
      <c r="AE121" s="61">
        <f>($C$22+$D$22+$E$22)*Table53[[#This Row],[Locality''s Allocation Percentage ]]</f>
        <v>76308.923313628213</v>
      </c>
      <c r="AF121" s="61"/>
      <c r="AG121" s="61"/>
      <c r="AH121" s="61">
        <f>$F$6*Table53[[#This Row],[Locality''s Allocation Percentage ]]</f>
        <v>134413.76405132742</v>
      </c>
      <c r="AI121" s="61">
        <f>$F$7*Table53[[#This Row],[Locality''s Allocation Percentage ]]</f>
        <v>33711.551366714906</v>
      </c>
      <c r="AJ121" s="61">
        <f>$F$8*Table53[[#This Row],[Locality''s Allocation Percentage ]]</f>
        <v>28301.21504808867</v>
      </c>
      <c r="AK121" s="61">
        <f>$F$9*Table53[[#This Row],[Locality''s Allocation Percentage ]]</f>
        <v>28301.215047817226</v>
      </c>
      <c r="AL121" s="61">
        <f>$F$10*Table53[[#This Row],[Locality''s Allocation Percentage ]]</f>
        <v>32645.565245149497</v>
      </c>
      <c r="AM121" s="61">
        <f>$F$11*Table53[[#This Row],[Locality''s Allocation Percentage ]]</f>
        <v>23872.188552132786</v>
      </c>
      <c r="AN121" s="61">
        <f>$F$12*Table53[[#This Row],[Locality''s Allocation Percentage ]]</f>
        <v>37629.988801865751</v>
      </c>
      <c r="AO121" s="61">
        <f>$F$13*Table53[[#This Row],[Locality''s Allocation Percentage ]]</f>
        <v>38816.756356086327</v>
      </c>
      <c r="AP121" s="61">
        <f>$F$14*Table53[[#This Row],[Locality''s Allocation Percentage ]]</f>
        <v>38816.756383230793</v>
      </c>
      <c r="AQ121" s="61">
        <f>$F$15*Table53[[#This Row],[Locality''s Allocation Percentage ]]</f>
        <v>33511.05621872122</v>
      </c>
      <c r="AR121" s="61">
        <f>$F$16*Table53[[#This Row],[Locality''s Allocation Percentage ]]</f>
        <v>27979.938548330345</v>
      </c>
      <c r="AS121" s="61">
        <f>$F$17*Table53[[#This Row],[Locality''s Allocation Percentage ]]</f>
        <v>27979.938548330345</v>
      </c>
      <c r="AT121" s="61">
        <f>$F$18*Table53[[#This Row],[Locality''s Allocation Percentage ]]</f>
        <v>27979.938548330345</v>
      </c>
      <c r="AU121" s="61">
        <f>$F$19*Table53[[#This Row],[Locality''s Allocation Percentage ]]</f>
        <v>27979.938548330345</v>
      </c>
      <c r="AV121" s="61">
        <f>$F$20*Table53[[#This Row],[Locality''s Allocation Percentage ]]</f>
        <v>27979.938548330345</v>
      </c>
      <c r="AW121" s="61">
        <f>$F$21*Table53[[#This Row],[Locality''s Allocation Percentage ]]</f>
        <v>27979.938548330345</v>
      </c>
      <c r="AX121" s="61">
        <f>$F$22*Table53[[#This Row],[Locality''s Allocation Percentage ]]</f>
        <v>27979.938548330345</v>
      </c>
      <c r="AY121" s="61"/>
      <c r="AZ121" s="61">
        <f t="shared" si="26"/>
        <v>0</v>
      </c>
      <c r="BA121" s="61">
        <f t="shared" si="26"/>
        <v>33603.441012831856</v>
      </c>
      <c r="BB121" s="61">
        <f t="shared" si="30"/>
        <v>8427.8878416787265</v>
      </c>
      <c r="BC121" s="61">
        <f t="shared" si="31"/>
        <v>7075.3037620221676</v>
      </c>
      <c r="BD121" s="61">
        <f t="shared" si="32"/>
        <v>7075.3037619543065</v>
      </c>
      <c r="BE121" s="61">
        <f t="shared" si="33"/>
        <v>8161.3913112873743</v>
      </c>
      <c r="BF121" s="61">
        <f t="shared" si="34"/>
        <v>5968.0471380331965</v>
      </c>
      <c r="BG121" s="61">
        <f t="shared" si="35"/>
        <v>9407.4972004664378</v>
      </c>
      <c r="BH121" s="61">
        <f t="shared" si="36"/>
        <v>9704.1890890215818</v>
      </c>
      <c r="BI121" s="61">
        <f t="shared" si="37"/>
        <v>9704.1890958076983</v>
      </c>
      <c r="BJ121" s="61">
        <f t="shared" si="38"/>
        <v>8377.764054680305</v>
      </c>
      <c r="BK121" s="61">
        <f t="shared" si="39"/>
        <v>6994.9846370825862</v>
      </c>
      <c r="BL121" s="61">
        <f t="shared" si="40"/>
        <v>6994.9846370825862</v>
      </c>
      <c r="BM121" s="61">
        <f t="shared" si="41"/>
        <v>6994.9846370825862</v>
      </c>
      <c r="BN121" s="61">
        <f t="shared" si="42"/>
        <v>6994.9846370825862</v>
      </c>
      <c r="BO121" s="61">
        <f t="shared" si="43"/>
        <v>6994.9846370825862</v>
      </c>
      <c r="BP121" s="61">
        <f t="shared" si="44"/>
        <v>6994.9846370825862</v>
      </c>
      <c r="BQ121" s="61">
        <f t="shared" si="29"/>
        <v>6994.9846370825862</v>
      </c>
      <c r="BR121" s="61"/>
      <c r="BS121" s="61">
        <f>($C$6+$D$6+$E$6)*Table53[[#This Row],[Locality''s Allocation Percentage ]]</f>
        <v>371460.11150444957</v>
      </c>
      <c r="BT121" s="61">
        <f>$F$6*Table53[[#This Row],[Locality''s Allocation Percentage ]]</f>
        <v>134413.76405132742</v>
      </c>
      <c r="BU121" s="61">
        <f t="shared" si="27"/>
        <v>33603.441012831856</v>
      </c>
      <c r="BV121" s="76">
        <f>($C$7+$D$7+$E$7)*Table53[[#This Row],[Locality''s Allocation Percentage ]]</f>
        <v>96382.417231986154</v>
      </c>
      <c r="BW121" s="76">
        <f>$F$7*Table53[[#This Row],[Locality''s Allocation Percentage ]]</f>
        <v>33711.551366714906</v>
      </c>
      <c r="BX121" s="76">
        <f t="shared" si="28"/>
        <v>8427.8878416787265</v>
      </c>
    </row>
    <row r="122" spans="10:76" s="19" customFormat="1" ht="18" customHeight="1" x14ac:dyDescent="0.3">
      <c r="J122" s="36" t="s">
        <v>61</v>
      </c>
      <c r="K122" s="37">
        <v>4.4000440004400001E-3</v>
      </c>
      <c r="M122" s="22" t="s">
        <v>61</v>
      </c>
      <c r="N122" s="61">
        <f>($C$5+$D$5+$E$5)*Table53[[#This Row],[Locality''s Allocation Percentage ]]</f>
        <v>17891.939331432939</v>
      </c>
      <c r="O122" s="61">
        <f>($C$6+$D$6+$E$6)*Table53[[#This Row],[Locality''s Allocation Percentage ]]</f>
        <v>113265.73046566723</v>
      </c>
      <c r="P122" s="61">
        <f>($C$7+$D$7+$E$7)*Table53[[#This Row],[Locality''s Allocation Percentage ]]</f>
        <v>29388.956051333273</v>
      </c>
      <c r="Q122" s="61">
        <f>($C$8+$D$8+$E$8)*Table53[[#This Row],[Locality''s Allocation Percentage ]]</f>
        <v>23535.313969304509</v>
      </c>
      <c r="R122" s="61">
        <f>($C$9+$D$9+$E$9)*Table53[[#This Row],[Locality''s Allocation Percentage ]]</f>
        <v>23535.313969078776</v>
      </c>
      <c r="S122" s="61">
        <f>($C$10+$D$10+$E$10)*Table53[[#This Row],[Locality''s Allocation Percentage ]]</f>
        <v>27148.079205945531</v>
      </c>
      <c r="T122" s="61">
        <f>($C$11+$D$11+$E$11)*Table53[[#This Row],[Locality''s Allocation Percentage ]]</f>
        <v>19852.13185208548</v>
      </c>
      <c r="U122" s="61">
        <f>($C$12+$D$12+$E$12)*Table53[[#This Row],[Locality''s Allocation Percentage ]]</f>
        <v>31293.12998076154</v>
      </c>
      <c r="V122" s="61">
        <f>($C$13+$D$13+$E$13)*Table53[[#This Row],[Locality''s Allocation Percentage ]]</f>
        <v>32280.046865768258</v>
      </c>
      <c r="W122" s="61">
        <f>($C$14+$D$14+$E$14)*Table53[[#This Row],[Locality''s Allocation Percentage ]]</f>
        <v>32280.046888341622</v>
      </c>
      <c r="X122" s="61">
        <f>($C$15+$D$15+$E$15)*Table53[[#This Row],[Locality''s Allocation Percentage ]]</f>
        <v>27867.82221931079</v>
      </c>
      <c r="Y122" s="61">
        <f>($C$16+$D$16+$E$16)*Table53[[#This Row],[Locality''s Allocation Percentage ]]</f>
        <v>23268.140164931683</v>
      </c>
      <c r="Z122" s="61">
        <f>($C$17+$D$17+$E$17)*Table53[[#This Row],[Locality''s Allocation Percentage ]]</f>
        <v>23268.140164931683</v>
      </c>
      <c r="AA122" s="61">
        <f>($C$18+$D$18+$E$18)*Table53[[#This Row],[Locality''s Allocation Percentage ]]</f>
        <v>23268.140164931683</v>
      </c>
      <c r="AB122" s="61">
        <f>($C$19+$D$19+$E$19)*Table53[[#This Row],[Locality''s Allocation Percentage ]]</f>
        <v>23268.140164931683</v>
      </c>
      <c r="AC122" s="61">
        <f>($C$20+$D$20+$E$20)*Table53[[#This Row],[Locality''s Allocation Percentage ]]</f>
        <v>23268.140164931683</v>
      </c>
      <c r="AD122" s="61">
        <f>($C$21+$D$21+$E$21)*Table53[[#This Row],[Locality''s Allocation Percentage ]]</f>
        <v>23268.140164931683</v>
      </c>
      <c r="AE122" s="61">
        <f>($C$22+$D$22+$E$22)*Table53[[#This Row],[Locality''s Allocation Percentage ]]</f>
        <v>23268.140164931683</v>
      </c>
      <c r="AF122" s="61"/>
      <c r="AG122" s="61"/>
      <c r="AH122" s="61">
        <f>$F$6*Table53[[#This Row],[Locality''s Allocation Percentage ]]</f>
        <v>40985.485920016676</v>
      </c>
      <c r="AI122" s="61">
        <f>$F$7*Table53[[#This Row],[Locality''s Allocation Percentage ]]</f>
        <v>10279.336522075233</v>
      </c>
      <c r="AJ122" s="61">
        <f>$F$8*Table53[[#This Row],[Locality''s Allocation Percentage ]]</f>
        <v>8629.6151220783195</v>
      </c>
      <c r="AK122" s="61">
        <f>$F$9*Table53[[#This Row],[Locality''s Allocation Percentage ]]</f>
        <v>8629.6151219955518</v>
      </c>
      <c r="AL122" s="61">
        <f>$F$10*Table53[[#This Row],[Locality''s Allocation Percentage ]]</f>
        <v>9954.2957088466937</v>
      </c>
      <c r="AM122" s="61">
        <f>$F$11*Table53[[#This Row],[Locality''s Allocation Percentage ]]</f>
        <v>7279.1150124313417</v>
      </c>
      <c r="AN122" s="61">
        <f>$F$12*Table53[[#This Row],[Locality''s Allocation Percentage ]]</f>
        <v>11474.147659612565</v>
      </c>
      <c r="AO122" s="61">
        <f>$F$13*Table53[[#This Row],[Locality''s Allocation Percentage ]]</f>
        <v>11836.017184115028</v>
      </c>
      <c r="AP122" s="61">
        <f>$F$14*Table53[[#This Row],[Locality''s Allocation Percentage ]]</f>
        <v>11836.017192391926</v>
      </c>
      <c r="AQ122" s="61">
        <f>$F$15*Table53[[#This Row],[Locality''s Allocation Percentage ]]</f>
        <v>10218.201480413956</v>
      </c>
      <c r="AR122" s="61">
        <f>$F$16*Table53[[#This Row],[Locality''s Allocation Percentage ]]</f>
        <v>8531.6513938082826</v>
      </c>
      <c r="AS122" s="61">
        <f>$F$17*Table53[[#This Row],[Locality''s Allocation Percentage ]]</f>
        <v>8531.6513938082826</v>
      </c>
      <c r="AT122" s="61">
        <f>$F$18*Table53[[#This Row],[Locality''s Allocation Percentage ]]</f>
        <v>8531.6513938082826</v>
      </c>
      <c r="AU122" s="61">
        <f>$F$19*Table53[[#This Row],[Locality''s Allocation Percentage ]]</f>
        <v>8531.6513938082826</v>
      </c>
      <c r="AV122" s="61">
        <f>$F$20*Table53[[#This Row],[Locality''s Allocation Percentage ]]</f>
        <v>8531.6513938082826</v>
      </c>
      <c r="AW122" s="61">
        <f>$F$21*Table53[[#This Row],[Locality''s Allocation Percentage ]]</f>
        <v>8531.6513938082826</v>
      </c>
      <c r="AX122" s="61">
        <f>$F$22*Table53[[#This Row],[Locality''s Allocation Percentage ]]</f>
        <v>8531.6513938082826</v>
      </c>
      <c r="AY122" s="61"/>
      <c r="AZ122" s="61">
        <f t="shared" si="26"/>
        <v>0</v>
      </c>
      <c r="BA122" s="61">
        <f t="shared" si="26"/>
        <v>10246.371480004169</v>
      </c>
      <c r="BB122" s="61">
        <f t="shared" si="30"/>
        <v>2569.8341305188083</v>
      </c>
      <c r="BC122" s="61">
        <f t="shared" si="31"/>
        <v>2157.4037805195799</v>
      </c>
      <c r="BD122" s="61">
        <f t="shared" si="32"/>
        <v>2157.403780498888</v>
      </c>
      <c r="BE122" s="61">
        <f t="shared" si="33"/>
        <v>2488.5739272116734</v>
      </c>
      <c r="BF122" s="61">
        <f t="shared" si="34"/>
        <v>1819.7787531078354</v>
      </c>
      <c r="BG122" s="61">
        <f t="shared" si="35"/>
        <v>2868.5369149031412</v>
      </c>
      <c r="BH122" s="61">
        <f t="shared" si="36"/>
        <v>2959.0042960287569</v>
      </c>
      <c r="BI122" s="61">
        <f t="shared" si="37"/>
        <v>2959.0042980979815</v>
      </c>
      <c r="BJ122" s="61">
        <f t="shared" si="38"/>
        <v>2554.5503701034891</v>
      </c>
      <c r="BK122" s="61">
        <f t="shared" si="39"/>
        <v>2132.9128484520706</v>
      </c>
      <c r="BL122" s="61">
        <f t="shared" si="40"/>
        <v>2132.9128484520706</v>
      </c>
      <c r="BM122" s="61">
        <f t="shared" si="41"/>
        <v>2132.9128484520706</v>
      </c>
      <c r="BN122" s="61">
        <f t="shared" si="42"/>
        <v>2132.9128484520706</v>
      </c>
      <c r="BO122" s="61">
        <f t="shared" si="43"/>
        <v>2132.9128484520706</v>
      </c>
      <c r="BP122" s="61">
        <f t="shared" si="44"/>
        <v>2132.9128484520706</v>
      </c>
      <c r="BQ122" s="61">
        <f t="shared" si="29"/>
        <v>2132.9128484520706</v>
      </c>
      <c r="BR122" s="61"/>
      <c r="BS122" s="61">
        <f>($C$6+$D$6+$E$6)*Table53[[#This Row],[Locality''s Allocation Percentage ]]</f>
        <v>113265.73046566723</v>
      </c>
      <c r="BT122" s="61">
        <f>$F$6*Table53[[#This Row],[Locality''s Allocation Percentage ]]</f>
        <v>40985.485920016676</v>
      </c>
      <c r="BU122" s="61">
        <f t="shared" si="27"/>
        <v>10246.371480004169</v>
      </c>
      <c r="BV122" s="76">
        <f>($C$7+$D$7+$E$7)*Table53[[#This Row],[Locality''s Allocation Percentage ]]</f>
        <v>29388.956051333273</v>
      </c>
      <c r="BW122" s="76">
        <f>$F$7*Table53[[#This Row],[Locality''s Allocation Percentage ]]</f>
        <v>10279.336522075233</v>
      </c>
      <c r="BX122" s="76">
        <f t="shared" si="28"/>
        <v>2569.8341305188083</v>
      </c>
    </row>
    <row r="123" spans="10:76" s="19" customFormat="1" ht="18" customHeight="1" x14ac:dyDescent="0.3">
      <c r="J123" s="36" t="s">
        <v>154</v>
      </c>
      <c r="K123" s="37">
        <v>7.1000710007100096E-3</v>
      </c>
      <c r="M123" s="22" t="s">
        <v>154</v>
      </c>
      <c r="N123" s="61">
        <f>($C$5+$D$5+$E$5)*Table53[[#This Row],[Locality''s Allocation Percentage ]]</f>
        <v>28871.083921175919</v>
      </c>
      <c r="O123" s="61">
        <f>($C$6+$D$6+$E$6)*Table53[[#This Row],[Locality''s Allocation Percentage ]]</f>
        <v>182769.70143323601</v>
      </c>
      <c r="P123" s="61">
        <f>($C$7+$D$7+$E$7)*Table53[[#This Row],[Locality''s Allocation Percentage ]]</f>
        <v>47423.088173742392</v>
      </c>
      <c r="Q123" s="61">
        <f>($C$8+$D$8+$E$8)*Table53[[#This Row],[Locality''s Allocation Percentage ]]</f>
        <v>37977.43845046869</v>
      </c>
      <c r="R123" s="61">
        <f>($C$9+$D$9+$E$9)*Table53[[#This Row],[Locality''s Allocation Percentage ]]</f>
        <v>37977.438450104441</v>
      </c>
      <c r="S123" s="61">
        <f>($C$10+$D$10+$E$10)*Table53[[#This Row],[Locality''s Allocation Percentage ]]</f>
        <v>43807.127809593985</v>
      </c>
      <c r="T123" s="61">
        <f>($C$11+$D$11+$E$11)*Table53[[#This Row],[Locality''s Allocation Percentage ]]</f>
        <v>32034.121852228887</v>
      </c>
      <c r="U123" s="61">
        <f>($C$12+$D$12+$E$12)*Table53[[#This Row],[Locality''s Allocation Percentage ]]</f>
        <v>50495.732468956186</v>
      </c>
      <c r="V123" s="61">
        <f>($C$13+$D$13+$E$13)*Table53[[#This Row],[Locality''s Allocation Percentage ]]</f>
        <v>52088.257442489761</v>
      </c>
      <c r="W123" s="61">
        <f>($C$14+$D$14+$E$14)*Table53[[#This Row],[Locality''s Allocation Percentage ]]</f>
        <v>52088.257478914958</v>
      </c>
      <c r="X123" s="61">
        <f>($C$15+$D$15+$E$15)*Table53[[#This Row],[Locality''s Allocation Percentage ]]</f>
        <v>44968.531308433383</v>
      </c>
      <c r="Y123" s="61">
        <f>($C$16+$D$16+$E$16)*Table53[[#This Row],[Locality''s Allocation Percentage ]]</f>
        <v>37546.317084321628</v>
      </c>
      <c r="Z123" s="61">
        <f>($C$17+$D$17+$E$17)*Table53[[#This Row],[Locality''s Allocation Percentage ]]</f>
        <v>37546.317084321628</v>
      </c>
      <c r="AA123" s="61">
        <f>($C$18+$D$18+$E$18)*Table53[[#This Row],[Locality''s Allocation Percentage ]]</f>
        <v>37546.317084321628</v>
      </c>
      <c r="AB123" s="61">
        <f>($C$19+$D$19+$E$19)*Table53[[#This Row],[Locality''s Allocation Percentage ]]</f>
        <v>37546.317084321628</v>
      </c>
      <c r="AC123" s="61">
        <f>($C$20+$D$20+$E$20)*Table53[[#This Row],[Locality''s Allocation Percentage ]]</f>
        <v>37546.317084321628</v>
      </c>
      <c r="AD123" s="61">
        <f>($C$21+$D$21+$E$21)*Table53[[#This Row],[Locality''s Allocation Percentage ]]</f>
        <v>37546.317084321628</v>
      </c>
      <c r="AE123" s="61">
        <f>($C$22+$D$22+$E$22)*Table53[[#This Row],[Locality''s Allocation Percentage ]]</f>
        <v>37546.317084321628</v>
      </c>
      <c r="AF123" s="61"/>
      <c r="AG123" s="61"/>
      <c r="AH123" s="61">
        <f>$F$6*Table53[[#This Row],[Locality''s Allocation Percentage ]]</f>
        <v>66135.670461845177</v>
      </c>
      <c r="AI123" s="61">
        <f>$F$7*Table53[[#This Row],[Locality''s Allocation Percentage ]]</f>
        <v>16587.111206075966</v>
      </c>
      <c r="AJ123" s="61">
        <f>$F$8*Table53[[#This Row],[Locality''s Allocation Percentage ]]</f>
        <v>13925.060765171853</v>
      </c>
      <c r="AK123" s="61">
        <f>$F$9*Table53[[#This Row],[Locality''s Allocation Percentage ]]</f>
        <v>13925.060765038295</v>
      </c>
      <c r="AL123" s="61">
        <f>$F$10*Table53[[#This Row],[Locality''s Allocation Percentage ]]</f>
        <v>16062.613530184459</v>
      </c>
      <c r="AM123" s="61">
        <f>$F$11*Table53[[#This Row],[Locality''s Allocation Percentage ]]</f>
        <v>11745.84467915059</v>
      </c>
      <c r="AN123" s="61">
        <f>$F$12*Table53[[#This Row],[Locality''s Allocation Percentage ]]</f>
        <v>18515.101905283937</v>
      </c>
      <c r="AO123" s="61">
        <f>$F$13*Table53[[#This Row],[Locality''s Allocation Percentage ]]</f>
        <v>19099.027728912912</v>
      </c>
      <c r="AP123" s="61">
        <f>$F$14*Table53[[#This Row],[Locality''s Allocation Percentage ]]</f>
        <v>19099.027742268816</v>
      </c>
      <c r="AQ123" s="61">
        <f>$F$15*Table53[[#This Row],[Locality''s Allocation Percentage ]]</f>
        <v>16488.461479758906</v>
      </c>
      <c r="AR123" s="61">
        <f>$F$16*Table53[[#This Row],[Locality''s Allocation Percentage ]]</f>
        <v>13766.982930917929</v>
      </c>
      <c r="AS123" s="61">
        <f>$F$17*Table53[[#This Row],[Locality''s Allocation Percentage ]]</f>
        <v>13766.982930917929</v>
      </c>
      <c r="AT123" s="61">
        <f>$F$18*Table53[[#This Row],[Locality''s Allocation Percentage ]]</f>
        <v>13766.982930917929</v>
      </c>
      <c r="AU123" s="61">
        <f>$F$19*Table53[[#This Row],[Locality''s Allocation Percentage ]]</f>
        <v>13766.982930917929</v>
      </c>
      <c r="AV123" s="61">
        <f>$F$20*Table53[[#This Row],[Locality''s Allocation Percentage ]]</f>
        <v>13766.982930917929</v>
      </c>
      <c r="AW123" s="61">
        <f>$F$21*Table53[[#This Row],[Locality''s Allocation Percentage ]]</f>
        <v>13766.982930917929</v>
      </c>
      <c r="AX123" s="61">
        <f>$F$22*Table53[[#This Row],[Locality''s Allocation Percentage ]]</f>
        <v>13766.982930917929</v>
      </c>
      <c r="AY123" s="61"/>
      <c r="AZ123" s="61">
        <f t="shared" si="26"/>
        <v>0</v>
      </c>
      <c r="BA123" s="61">
        <f t="shared" si="26"/>
        <v>16533.917615461294</v>
      </c>
      <c r="BB123" s="61">
        <f t="shared" si="30"/>
        <v>4146.7778015189915</v>
      </c>
      <c r="BC123" s="61">
        <f t="shared" si="31"/>
        <v>3481.2651912929632</v>
      </c>
      <c r="BD123" s="61">
        <f t="shared" si="32"/>
        <v>3481.2651912595738</v>
      </c>
      <c r="BE123" s="61">
        <f t="shared" si="33"/>
        <v>4015.6533825461147</v>
      </c>
      <c r="BF123" s="61">
        <f t="shared" si="34"/>
        <v>2936.4611697876476</v>
      </c>
      <c r="BG123" s="61">
        <f t="shared" si="35"/>
        <v>4628.7754763209841</v>
      </c>
      <c r="BH123" s="61">
        <f t="shared" si="36"/>
        <v>4774.7569322282279</v>
      </c>
      <c r="BI123" s="61">
        <f t="shared" si="37"/>
        <v>4774.756935567204</v>
      </c>
      <c r="BJ123" s="61">
        <f t="shared" si="38"/>
        <v>4122.1153699397264</v>
      </c>
      <c r="BK123" s="61">
        <f t="shared" si="39"/>
        <v>3441.7457327294824</v>
      </c>
      <c r="BL123" s="61">
        <f t="shared" si="40"/>
        <v>3441.7457327294824</v>
      </c>
      <c r="BM123" s="61">
        <f t="shared" si="41"/>
        <v>3441.7457327294824</v>
      </c>
      <c r="BN123" s="61">
        <f t="shared" si="42"/>
        <v>3441.7457327294824</v>
      </c>
      <c r="BO123" s="61">
        <f t="shared" si="43"/>
        <v>3441.7457327294824</v>
      </c>
      <c r="BP123" s="61">
        <f t="shared" si="44"/>
        <v>3441.7457327294824</v>
      </c>
      <c r="BQ123" s="61">
        <f t="shared" si="29"/>
        <v>3441.7457327294824</v>
      </c>
      <c r="BR123" s="61"/>
      <c r="BS123" s="61">
        <f>($C$6+$D$6+$E$6)*Table53[[#This Row],[Locality''s Allocation Percentage ]]</f>
        <v>182769.70143323601</v>
      </c>
      <c r="BT123" s="61">
        <f>$F$6*Table53[[#This Row],[Locality''s Allocation Percentage ]]</f>
        <v>66135.670461845177</v>
      </c>
      <c r="BU123" s="61">
        <f t="shared" si="27"/>
        <v>16533.917615461294</v>
      </c>
      <c r="BV123" s="76">
        <f>($C$7+$D$7+$E$7)*Table53[[#This Row],[Locality''s Allocation Percentage ]]</f>
        <v>47423.088173742392</v>
      </c>
      <c r="BW123" s="76">
        <f>$F$7*Table53[[#This Row],[Locality''s Allocation Percentage ]]</f>
        <v>16587.111206075966</v>
      </c>
      <c r="BX123" s="76">
        <f t="shared" si="28"/>
        <v>4146.7778015189915</v>
      </c>
    </row>
    <row r="124" spans="10:76" s="19" customFormat="1" ht="18" customHeight="1" x14ac:dyDescent="0.3">
      <c r="J124" s="36" t="s">
        <v>270</v>
      </c>
      <c r="K124" s="37">
        <v>5.8000580005799997E-4</v>
      </c>
      <c r="M124" s="22" t="s">
        <v>120</v>
      </c>
      <c r="N124" s="61">
        <f>($C$5+$D$5+$E$5)*Table53[[#This Row],[Locality''s Allocation Percentage ]]</f>
        <v>2358.4829118707053</v>
      </c>
      <c r="O124" s="61">
        <f>($C$6+$D$6+$E$6)*Table53[[#This Row],[Locality''s Allocation Percentage ]]</f>
        <v>14930.482652292498</v>
      </c>
      <c r="P124" s="61">
        <f>($C$7+$D$7+$E$7)*Table53[[#This Row],[Locality''s Allocation Percentage ]]</f>
        <v>3873.9987522212036</v>
      </c>
      <c r="Q124" s="61">
        <f>($C$8+$D$8+$E$8)*Table53[[#This Row],[Locality''s Allocation Percentage ]]</f>
        <v>3102.3822959537761</v>
      </c>
      <c r="R124" s="61">
        <f>($C$9+$D$9+$E$9)*Table53[[#This Row],[Locality''s Allocation Percentage ]]</f>
        <v>3102.3822959240201</v>
      </c>
      <c r="S124" s="61">
        <f>($C$10+$D$10+$E$10)*Table53[[#This Row],[Locality''s Allocation Percentage ]]</f>
        <v>3578.6104407837288</v>
      </c>
      <c r="T124" s="61">
        <f>($C$11+$D$11+$E$11)*Table53[[#This Row],[Locality''s Allocation Percentage ]]</f>
        <v>2616.8719259567224</v>
      </c>
      <c r="U124" s="61">
        <f>($C$12+$D$12+$E$12)*Table53[[#This Row],[Locality''s Allocation Percentage ]]</f>
        <v>4125.0034974640212</v>
      </c>
      <c r="V124" s="61">
        <f>($C$13+$D$13+$E$13)*Table53[[#This Row],[Locality''s Allocation Percentage ]]</f>
        <v>4255.0970868512704</v>
      </c>
      <c r="W124" s="61">
        <f>($C$14+$D$14+$E$14)*Table53[[#This Row],[Locality''s Allocation Percentage ]]</f>
        <v>4255.0970898268497</v>
      </c>
      <c r="X124" s="61">
        <f>($C$15+$D$15+$E$15)*Table53[[#This Row],[Locality''s Allocation Percentage ]]</f>
        <v>3673.4856561818765</v>
      </c>
      <c r="Y124" s="61">
        <f>($C$16+$D$16+$E$16)*Table53[[#This Row],[Locality''s Allocation Percentage ]]</f>
        <v>3067.1639308319031</v>
      </c>
      <c r="Z124" s="61">
        <f>($C$17+$D$17+$E$17)*Table53[[#This Row],[Locality''s Allocation Percentage ]]</f>
        <v>3067.1639308319031</v>
      </c>
      <c r="AA124" s="61">
        <f>($C$18+$D$18+$E$18)*Table53[[#This Row],[Locality''s Allocation Percentage ]]</f>
        <v>3067.1639308319031</v>
      </c>
      <c r="AB124" s="61">
        <f>($C$19+$D$19+$E$19)*Table53[[#This Row],[Locality''s Allocation Percentage ]]</f>
        <v>3067.1639308319031</v>
      </c>
      <c r="AC124" s="61">
        <f>($C$20+$D$20+$E$20)*Table53[[#This Row],[Locality''s Allocation Percentage ]]</f>
        <v>3067.1639308319031</v>
      </c>
      <c r="AD124" s="61">
        <f>($C$21+$D$21+$E$21)*Table53[[#This Row],[Locality''s Allocation Percentage ]]</f>
        <v>3067.1639308319031</v>
      </c>
      <c r="AE124" s="61">
        <f>($C$22+$D$22+$E$22)*Table53[[#This Row],[Locality''s Allocation Percentage ]]</f>
        <v>3067.1639308319031</v>
      </c>
      <c r="AF124" s="61"/>
      <c r="AG124" s="61"/>
      <c r="AH124" s="61">
        <f>$F$6*Table53[[#This Row],[Locality''s Allocation Percentage ]]</f>
        <v>5402.6322349112888</v>
      </c>
      <c r="AI124" s="61">
        <f>$F$7*Table53[[#This Row],[Locality''s Allocation Percentage ]]</f>
        <v>1355.0034506371896</v>
      </c>
      <c r="AJ124" s="61">
        <f>$F$8*Table53[[#This Row],[Locality''s Allocation Percentage ]]</f>
        <v>1137.5401751830511</v>
      </c>
      <c r="AK124" s="61">
        <f>$F$9*Table53[[#This Row],[Locality''s Allocation Percentage ]]</f>
        <v>1137.5401751721408</v>
      </c>
      <c r="AL124" s="61">
        <f>$F$10*Table53[[#This Row],[Locality''s Allocation Percentage ]]</f>
        <v>1312.1571616207004</v>
      </c>
      <c r="AM124" s="61">
        <f>$F$11*Table53[[#This Row],[Locality''s Allocation Percentage ]]</f>
        <v>959.51970618413134</v>
      </c>
      <c r="AN124" s="61">
        <f>$F$12*Table53[[#This Row],[Locality''s Allocation Percentage ]]</f>
        <v>1512.5012824034743</v>
      </c>
      <c r="AO124" s="61">
        <f>$F$13*Table53[[#This Row],[Locality''s Allocation Percentage ]]</f>
        <v>1560.2022651787988</v>
      </c>
      <c r="AP124" s="61">
        <f>$F$14*Table53[[#This Row],[Locality''s Allocation Percentage ]]</f>
        <v>1560.2022662698448</v>
      </c>
      <c r="AQ124" s="61">
        <f>$F$15*Table53[[#This Row],[Locality''s Allocation Percentage ]]</f>
        <v>1346.9447406000213</v>
      </c>
      <c r="AR124" s="61">
        <f>$F$16*Table53[[#This Row],[Locality''s Allocation Percentage ]]</f>
        <v>1124.6267746383644</v>
      </c>
      <c r="AS124" s="61">
        <f>$F$17*Table53[[#This Row],[Locality''s Allocation Percentage ]]</f>
        <v>1124.6267746383644</v>
      </c>
      <c r="AT124" s="61">
        <f>$F$18*Table53[[#This Row],[Locality''s Allocation Percentage ]]</f>
        <v>1124.6267746383644</v>
      </c>
      <c r="AU124" s="61">
        <f>$F$19*Table53[[#This Row],[Locality''s Allocation Percentage ]]</f>
        <v>1124.6267746383644</v>
      </c>
      <c r="AV124" s="61">
        <f>$F$20*Table53[[#This Row],[Locality''s Allocation Percentage ]]</f>
        <v>1124.6267746383644</v>
      </c>
      <c r="AW124" s="61">
        <f>$F$21*Table53[[#This Row],[Locality''s Allocation Percentage ]]</f>
        <v>1124.6267746383644</v>
      </c>
      <c r="AX124" s="61">
        <f>$F$22*Table53[[#This Row],[Locality''s Allocation Percentage ]]</f>
        <v>1124.6267746383644</v>
      </c>
      <c r="AY124" s="61"/>
      <c r="AZ124" s="61">
        <f t="shared" si="26"/>
        <v>0</v>
      </c>
      <c r="BA124" s="61">
        <f t="shared" si="26"/>
        <v>1350.6580587278222</v>
      </c>
      <c r="BB124" s="61">
        <f t="shared" si="30"/>
        <v>338.75086265929741</v>
      </c>
      <c r="BC124" s="61">
        <f t="shared" si="31"/>
        <v>284.38504379576278</v>
      </c>
      <c r="BD124" s="61">
        <f t="shared" si="32"/>
        <v>284.38504379303521</v>
      </c>
      <c r="BE124" s="61">
        <f t="shared" si="33"/>
        <v>328.03929040517511</v>
      </c>
      <c r="BF124" s="61">
        <f t="shared" si="34"/>
        <v>239.87992654603283</v>
      </c>
      <c r="BG124" s="61">
        <f t="shared" si="35"/>
        <v>378.12532060086858</v>
      </c>
      <c r="BH124" s="61">
        <f t="shared" si="36"/>
        <v>390.05056629469971</v>
      </c>
      <c r="BI124" s="61">
        <f t="shared" si="37"/>
        <v>390.0505665674612</v>
      </c>
      <c r="BJ124" s="61">
        <f t="shared" si="38"/>
        <v>336.73618515000533</v>
      </c>
      <c r="BK124" s="61">
        <f t="shared" si="39"/>
        <v>281.1566936595911</v>
      </c>
      <c r="BL124" s="61">
        <f t="shared" si="40"/>
        <v>281.1566936595911</v>
      </c>
      <c r="BM124" s="61">
        <f t="shared" si="41"/>
        <v>281.1566936595911</v>
      </c>
      <c r="BN124" s="61">
        <f t="shared" si="42"/>
        <v>281.1566936595911</v>
      </c>
      <c r="BO124" s="61">
        <f t="shared" si="43"/>
        <v>281.1566936595911</v>
      </c>
      <c r="BP124" s="61">
        <f t="shared" si="44"/>
        <v>281.1566936595911</v>
      </c>
      <c r="BQ124" s="61">
        <f t="shared" si="29"/>
        <v>281.1566936595911</v>
      </c>
      <c r="BR124" s="61"/>
      <c r="BS124" s="61">
        <f>($C$6+$D$6+$E$6)*Table53[[#This Row],[Locality''s Allocation Percentage ]]</f>
        <v>14930.482652292498</v>
      </c>
      <c r="BT124" s="61">
        <f>$F$6*Table53[[#This Row],[Locality''s Allocation Percentage ]]</f>
        <v>5402.6322349112888</v>
      </c>
      <c r="BU124" s="61">
        <f t="shared" si="27"/>
        <v>1350.6580587278222</v>
      </c>
      <c r="BV124" s="76">
        <f>($C$7+$D$7+$E$7)*Table53[[#This Row],[Locality''s Allocation Percentage ]]</f>
        <v>3873.9987522212036</v>
      </c>
      <c r="BW124" s="76">
        <f>$F$7*Table53[[#This Row],[Locality''s Allocation Percentage ]]</f>
        <v>1355.0034506371896</v>
      </c>
      <c r="BX124" s="76">
        <f t="shared" si="28"/>
        <v>338.75086265929741</v>
      </c>
    </row>
    <row r="125" spans="10:76" s="19" customFormat="1" ht="18" customHeight="1" x14ac:dyDescent="0.3">
      <c r="J125" s="36" t="s">
        <v>271</v>
      </c>
      <c r="K125" s="37">
        <v>8.1000810008099999E-4</v>
      </c>
      <c r="M125" s="22" t="s">
        <v>121</v>
      </c>
      <c r="N125" s="61">
        <f>($C$5+$D$5+$E$5)*Table53[[#This Row],[Locality''s Allocation Percentage ]]</f>
        <v>3293.7433769228819</v>
      </c>
      <c r="O125" s="61">
        <f>($C$6+$D$6+$E$6)*Table53[[#This Row],[Locality''s Allocation Percentage ]]</f>
        <v>20851.191290270559</v>
      </c>
      <c r="P125" s="61">
        <f>($C$7+$D$7+$E$7)*Table53[[#This Row],[Locality''s Allocation Percentage ]]</f>
        <v>5410.2396367227157</v>
      </c>
      <c r="Q125" s="61">
        <f>($C$8+$D$8+$E$8)*Table53[[#This Row],[Locality''s Allocation Percentage ]]</f>
        <v>4332.6373443492394</v>
      </c>
      <c r="R125" s="61">
        <f>($C$9+$D$9+$E$9)*Table53[[#This Row],[Locality''s Allocation Percentage ]]</f>
        <v>4332.6373443076836</v>
      </c>
      <c r="S125" s="61">
        <f>($C$10+$D$10+$E$10)*Table53[[#This Row],[Locality''s Allocation Percentage ]]</f>
        <v>4997.7145810945185</v>
      </c>
      <c r="T125" s="61">
        <f>($C$11+$D$11+$E$11)*Table53[[#This Row],[Locality''s Allocation Percentage ]]</f>
        <v>3654.5970000430088</v>
      </c>
      <c r="U125" s="61">
        <f>($C$12+$D$12+$E$12)*Table53[[#This Row],[Locality''s Allocation Percentage ]]</f>
        <v>5760.7807464583748</v>
      </c>
      <c r="V125" s="61">
        <f>($C$13+$D$13+$E$13)*Table53[[#This Row],[Locality''s Allocation Percentage ]]</f>
        <v>5942.4631730164292</v>
      </c>
      <c r="W125" s="61">
        <f>($C$14+$D$14+$E$14)*Table53[[#This Row],[Locality''s Allocation Percentage ]]</f>
        <v>5942.4631771719796</v>
      </c>
      <c r="X125" s="61">
        <f>($C$15+$D$15+$E$15)*Table53[[#This Row],[Locality''s Allocation Percentage ]]</f>
        <v>5130.2127267367587</v>
      </c>
      <c r="Y125" s="61">
        <f>($C$16+$D$16+$E$16)*Table53[[#This Row],[Locality''s Allocation Percentage ]]</f>
        <v>4283.4530758169685</v>
      </c>
      <c r="Z125" s="61">
        <f>($C$17+$D$17+$E$17)*Table53[[#This Row],[Locality''s Allocation Percentage ]]</f>
        <v>4283.4530758169685</v>
      </c>
      <c r="AA125" s="61">
        <f>($C$18+$D$18+$E$18)*Table53[[#This Row],[Locality''s Allocation Percentage ]]</f>
        <v>4283.4530758169685</v>
      </c>
      <c r="AB125" s="61">
        <f>($C$19+$D$19+$E$19)*Table53[[#This Row],[Locality''s Allocation Percentage ]]</f>
        <v>4283.4530758169685</v>
      </c>
      <c r="AC125" s="61">
        <f>($C$20+$D$20+$E$20)*Table53[[#This Row],[Locality''s Allocation Percentage ]]</f>
        <v>4283.4530758169685</v>
      </c>
      <c r="AD125" s="61">
        <f>($C$21+$D$21+$E$21)*Table53[[#This Row],[Locality''s Allocation Percentage ]]</f>
        <v>4283.4530758169685</v>
      </c>
      <c r="AE125" s="61">
        <f>($C$22+$D$22+$E$22)*Table53[[#This Row],[Locality''s Allocation Percentage ]]</f>
        <v>4283.4530758169685</v>
      </c>
      <c r="AF125" s="61"/>
      <c r="AG125" s="61"/>
      <c r="AH125" s="61">
        <f>$F$6*Table53[[#This Row],[Locality''s Allocation Percentage ]]</f>
        <v>7545.0553625485245</v>
      </c>
      <c r="AI125" s="61">
        <f>$F$7*Table53[[#This Row],[Locality''s Allocation Percentage ]]</f>
        <v>1892.3324052002133</v>
      </c>
      <c r="AJ125" s="61">
        <f>$F$8*Table53[[#This Row],[Locality''s Allocation Percentage ]]</f>
        <v>1588.6336929280544</v>
      </c>
      <c r="AK125" s="61">
        <f>$F$9*Table53[[#This Row],[Locality''s Allocation Percentage ]]</f>
        <v>1588.6336929128174</v>
      </c>
      <c r="AL125" s="61">
        <f>$F$10*Table53[[#This Row],[Locality''s Allocation Percentage ]]</f>
        <v>1832.4953464013231</v>
      </c>
      <c r="AM125" s="61">
        <f>$F$11*Table53[[#This Row],[Locality''s Allocation Percentage ]]</f>
        <v>1340.0189000157698</v>
      </c>
      <c r="AN125" s="61">
        <f>$F$12*Table53[[#This Row],[Locality''s Allocation Percentage ]]</f>
        <v>2112.2862737014038</v>
      </c>
      <c r="AO125" s="61">
        <f>$F$13*Table53[[#This Row],[Locality''s Allocation Percentage ]]</f>
        <v>2178.9031634393573</v>
      </c>
      <c r="AP125" s="61">
        <f>$F$14*Table53[[#This Row],[Locality''s Allocation Percentage ]]</f>
        <v>2178.9031649630592</v>
      </c>
      <c r="AQ125" s="61">
        <f>$F$15*Table53[[#This Row],[Locality''s Allocation Percentage ]]</f>
        <v>1881.0779998034782</v>
      </c>
      <c r="AR125" s="61">
        <f>$F$16*Table53[[#This Row],[Locality''s Allocation Percentage ]]</f>
        <v>1570.5994611328883</v>
      </c>
      <c r="AS125" s="61">
        <f>$F$17*Table53[[#This Row],[Locality''s Allocation Percentage ]]</f>
        <v>1570.5994611328883</v>
      </c>
      <c r="AT125" s="61">
        <f>$F$18*Table53[[#This Row],[Locality''s Allocation Percentage ]]</f>
        <v>1570.5994611328883</v>
      </c>
      <c r="AU125" s="61">
        <f>$F$19*Table53[[#This Row],[Locality''s Allocation Percentage ]]</f>
        <v>1570.5994611328883</v>
      </c>
      <c r="AV125" s="61">
        <f>$F$20*Table53[[#This Row],[Locality''s Allocation Percentage ]]</f>
        <v>1570.5994611328883</v>
      </c>
      <c r="AW125" s="61">
        <f>$F$21*Table53[[#This Row],[Locality''s Allocation Percentage ]]</f>
        <v>1570.5994611328883</v>
      </c>
      <c r="AX125" s="61">
        <f>$F$22*Table53[[#This Row],[Locality''s Allocation Percentage ]]</f>
        <v>1570.5994611328883</v>
      </c>
      <c r="AY125" s="61"/>
      <c r="AZ125" s="61">
        <f t="shared" si="26"/>
        <v>0</v>
      </c>
      <c r="BA125" s="61">
        <f t="shared" si="26"/>
        <v>1886.2638406371311</v>
      </c>
      <c r="BB125" s="61">
        <f t="shared" si="30"/>
        <v>473.08310130005333</v>
      </c>
      <c r="BC125" s="61">
        <f t="shared" si="31"/>
        <v>397.1584232320136</v>
      </c>
      <c r="BD125" s="61">
        <f t="shared" si="32"/>
        <v>397.15842322820436</v>
      </c>
      <c r="BE125" s="61">
        <f t="shared" si="33"/>
        <v>458.12383660033078</v>
      </c>
      <c r="BF125" s="61">
        <f t="shared" si="34"/>
        <v>335.00472500394244</v>
      </c>
      <c r="BG125" s="61">
        <f t="shared" si="35"/>
        <v>528.07156842535096</v>
      </c>
      <c r="BH125" s="61">
        <f t="shared" si="36"/>
        <v>544.72579085983932</v>
      </c>
      <c r="BI125" s="61">
        <f t="shared" si="37"/>
        <v>544.72579124076481</v>
      </c>
      <c r="BJ125" s="61">
        <f t="shared" si="38"/>
        <v>470.26949995086954</v>
      </c>
      <c r="BK125" s="61">
        <f t="shared" si="39"/>
        <v>392.64986528322208</v>
      </c>
      <c r="BL125" s="61">
        <f t="shared" si="40"/>
        <v>392.64986528322208</v>
      </c>
      <c r="BM125" s="61">
        <f t="shared" si="41"/>
        <v>392.64986528322208</v>
      </c>
      <c r="BN125" s="61">
        <f t="shared" si="42"/>
        <v>392.64986528322208</v>
      </c>
      <c r="BO125" s="61">
        <f t="shared" si="43"/>
        <v>392.64986528322208</v>
      </c>
      <c r="BP125" s="61">
        <f t="shared" si="44"/>
        <v>392.64986528322208</v>
      </c>
      <c r="BQ125" s="61">
        <f t="shared" si="29"/>
        <v>392.64986528322208</v>
      </c>
      <c r="BR125" s="61"/>
      <c r="BS125" s="61">
        <f>($C$6+$D$6+$E$6)*Table53[[#This Row],[Locality''s Allocation Percentage ]]</f>
        <v>20851.191290270559</v>
      </c>
      <c r="BT125" s="61">
        <f>$F$6*Table53[[#This Row],[Locality''s Allocation Percentage ]]</f>
        <v>7545.0553625485245</v>
      </c>
      <c r="BU125" s="61">
        <f t="shared" si="27"/>
        <v>1886.2638406371311</v>
      </c>
      <c r="BV125" s="76">
        <f>($C$7+$D$7+$E$7)*Table53[[#This Row],[Locality''s Allocation Percentage ]]</f>
        <v>5410.2396367227157</v>
      </c>
      <c r="BW125" s="76">
        <f>$F$7*Table53[[#This Row],[Locality''s Allocation Percentage ]]</f>
        <v>1892.3324052002133</v>
      </c>
      <c r="BX125" s="76">
        <f t="shared" si="28"/>
        <v>473.08310130005333</v>
      </c>
    </row>
    <row r="126" spans="10:76" s="19" customFormat="1" ht="18" customHeight="1" x14ac:dyDescent="0.3">
      <c r="J126" s="36" t="s">
        <v>272</v>
      </c>
      <c r="K126" s="37">
        <v>1.6060160601606002E-2</v>
      </c>
      <c r="M126" s="22" t="s">
        <v>77</v>
      </c>
      <c r="N126" s="61">
        <f>($C$5+$D$5+$E$5)*Table53[[#This Row],[Locality''s Allocation Percentage ]]</f>
        <v>65305.578559730231</v>
      </c>
      <c r="O126" s="61">
        <f>($C$6+$D$6+$E$6)*Table53[[#This Row],[Locality''s Allocation Percentage ]]</f>
        <v>413419.91619968542</v>
      </c>
      <c r="P126" s="61">
        <f>($C$7+$D$7+$E$7)*Table53[[#This Row],[Locality''s Allocation Percentage ]]</f>
        <v>107269.68958736645</v>
      </c>
      <c r="Q126" s="61">
        <f>($C$8+$D$8+$E$8)*Table53[[#This Row],[Locality''s Allocation Percentage ]]</f>
        <v>85903.89598796147</v>
      </c>
      <c r="R126" s="61">
        <f>($C$9+$D$9+$E$9)*Table53[[#This Row],[Locality''s Allocation Percentage ]]</f>
        <v>85903.895987137541</v>
      </c>
      <c r="S126" s="61">
        <f>($C$10+$D$10+$E$10)*Table53[[#This Row],[Locality''s Allocation Percentage ]]</f>
        <v>99090.489101701198</v>
      </c>
      <c r="T126" s="61">
        <f>($C$11+$D$11+$E$11)*Table53[[#This Row],[Locality''s Allocation Percentage ]]</f>
        <v>72460.281260112009</v>
      </c>
      <c r="U126" s="61">
        <f>($C$12+$D$12+$E$12)*Table53[[#This Row],[Locality''s Allocation Percentage ]]</f>
        <v>114219.92442977962</v>
      </c>
      <c r="V126" s="61">
        <f>($C$13+$D$13+$E$13)*Table53[[#This Row],[Locality''s Allocation Percentage ]]</f>
        <v>117822.17106005416</v>
      </c>
      <c r="W126" s="61">
        <f>($C$14+$D$14+$E$14)*Table53[[#This Row],[Locality''s Allocation Percentage ]]</f>
        <v>117822.17114244692</v>
      </c>
      <c r="X126" s="61">
        <f>($C$15+$D$15+$E$15)*Table53[[#This Row],[Locality''s Allocation Percentage ]]</f>
        <v>101717.55110048439</v>
      </c>
      <c r="Y126" s="61">
        <f>($C$16+$D$16+$E$16)*Table53[[#This Row],[Locality''s Allocation Percentage ]]</f>
        <v>84928.711602000636</v>
      </c>
      <c r="Z126" s="61">
        <f>($C$17+$D$17+$E$17)*Table53[[#This Row],[Locality''s Allocation Percentage ]]</f>
        <v>84928.711602000636</v>
      </c>
      <c r="AA126" s="61">
        <f>($C$18+$D$18+$E$18)*Table53[[#This Row],[Locality''s Allocation Percentage ]]</f>
        <v>84928.711602000636</v>
      </c>
      <c r="AB126" s="61">
        <f>($C$19+$D$19+$E$19)*Table53[[#This Row],[Locality''s Allocation Percentage ]]</f>
        <v>84928.711602000636</v>
      </c>
      <c r="AC126" s="61">
        <f>($C$20+$D$20+$E$20)*Table53[[#This Row],[Locality''s Allocation Percentage ]]</f>
        <v>84928.711602000636</v>
      </c>
      <c r="AD126" s="61">
        <f>($C$21+$D$21+$E$21)*Table53[[#This Row],[Locality''s Allocation Percentage ]]</f>
        <v>84928.711602000636</v>
      </c>
      <c r="AE126" s="61">
        <f>($C$22+$D$22+$E$22)*Table53[[#This Row],[Locality''s Allocation Percentage ]]</f>
        <v>84928.711602000636</v>
      </c>
      <c r="AF126" s="61"/>
      <c r="AG126" s="61"/>
      <c r="AH126" s="61">
        <f>$F$6*Table53[[#This Row],[Locality''s Allocation Percentage ]]</f>
        <v>149597.02360806087</v>
      </c>
      <c r="AI126" s="61">
        <f>$F$7*Table53[[#This Row],[Locality''s Allocation Percentage ]]</f>
        <v>37519.5783055746</v>
      </c>
      <c r="AJ126" s="61">
        <f>$F$8*Table53[[#This Row],[Locality''s Allocation Percentage ]]</f>
        <v>31498.095195585869</v>
      </c>
      <c r="AK126" s="61">
        <f>$F$9*Table53[[#This Row],[Locality''s Allocation Percentage ]]</f>
        <v>31498.095195283764</v>
      </c>
      <c r="AL126" s="61">
        <f>$F$10*Table53[[#This Row],[Locality''s Allocation Percentage ]]</f>
        <v>36333.179337290436</v>
      </c>
      <c r="AM126" s="61">
        <f>$F$11*Table53[[#This Row],[Locality''s Allocation Percentage ]]</f>
        <v>26568.769795374399</v>
      </c>
      <c r="AN126" s="61">
        <f>$F$12*Table53[[#This Row],[Locality''s Allocation Percentage ]]</f>
        <v>41880.638957585863</v>
      </c>
      <c r="AO126" s="61">
        <f>$F$13*Table53[[#This Row],[Locality''s Allocation Percentage ]]</f>
        <v>43201.462722019853</v>
      </c>
      <c r="AP126" s="61">
        <f>$F$14*Table53[[#This Row],[Locality''s Allocation Percentage ]]</f>
        <v>43201.462752230538</v>
      </c>
      <c r="AQ126" s="61">
        <f>$F$15*Table53[[#This Row],[Locality''s Allocation Percentage ]]</f>
        <v>37296.435403510943</v>
      </c>
      <c r="AR126" s="61">
        <f>$F$16*Table53[[#This Row],[Locality''s Allocation Percentage ]]</f>
        <v>31140.527587400233</v>
      </c>
      <c r="AS126" s="61">
        <f>$F$17*Table53[[#This Row],[Locality''s Allocation Percentage ]]</f>
        <v>31140.527587400233</v>
      </c>
      <c r="AT126" s="61">
        <f>$F$18*Table53[[#This Row],[Locality''s Allocation Percentage ]]</f>
        <v>31140.527587400233</v>
      </c>
      <c r="AU126" s="61">
        <f>$F$19*Table53[[#This Row],[Locality''s Allocation Percentage ]]</f>
        <v>31140.527587400233</v>
      </c>
      <c r="AV126" s="61">
        <f>$F$20*Table53[[#This Row],[Locality''s Allocation Percentage ]]</f>
        <v>31140.527587400233</v>
      </c>
      <c r="AW126" s="61">
        <f>$F$21*Table53[[#This Row],[Locality''s Allocation Percentage ]]</f>
        <v>31140.527587400233</v>
      </c>
      <c r="AX126" s="61">
        <f>$F$22*Table53[[#This Row],[Locality''s Allocation Percentage ]]</f>
        <v>31140.527587400233</v>
      </c>
      <c r="AY126" s="61"/>
      <c r="AZ126" s="61">
        <f t="shared" si="26"/>
        <v>0</v>
      </c>
      <c r="BA126" s="61">
        <f t="shared" si="26"/>
        <v>37399.255902015218</v>
      </c>
      <c r="BB126" s="61">
        <f t="shared" si="30"/>
        <v>9379.8945763936499</v>
      </c>
      <c r="BC126" s="61">
        <f t="shared" si="31"/>
        <v>7874.5237988964673</v>
      </c>
      <c r="BD126" s="61">
        <f t="shared" si="32"/>
        <v>7874.523798820941</v>
      </c>
      <c r="BE126" s="61">
        <f t="shared" si="33"/>
        <v>9083.2948343226089</v>
      </c>
      <c r="BF126" s="61">
        <f t="shared" si="34"/>
        <v>6642.1924488435998</v>
      </c>
      <c r="BG126" s="61">
        <f t="shared" si="35"/>
        <v>10470.159739396466</v>
      </c>
      <c r="BH126" s="61">
        <f t="shared" si="36"/>
        <v>10800.365680504963</v>
      </c>
      <c r="BI126" s="61">
        <f t="shared" si="37"/>
        <v>10800.365688057635</v>
      </c>
      <c r="BJ126" s="61">
        <f t="shared" si="38"/>
        <v>9324.1088508777357</v>
      </c>
      <c r="BK126" s="61">
        <f t="shared" si="39"/>
        <v>7785.1318968500582</v>
      </c>
      <c r="BL126" s="61">
        <f t="shared" si="40"/>
        <v>7785.1318968500582</v>
      </c>
      <c r="BM126" s="61">
        <f t="shared" si="41"/>
        <v>7785.1318968500582</v>
      </c>
      <c r="BN126" s="61">
        <f t="shared" si="42"/>
        <v>7785.1318968500582</v>
      </c>
      <c r="BO126" s="61">
        <f t="shared" si="43"/>
        <v>7785.1318968500582</v>
      </c>
      <c r="BP126" s="61">
        <f t="shared" si="44"/>
        <v>7785.1318968500582</v>
      </c>
      <c r="BQ126" s="61">
        <f t="shared" si="29"/>
        <v>7785.1318968500582</v>
      </c>
      <c r="BR126" s="61"/>
      <c r="BS126" s="61">
        <f>($C$6+$D$6+$E$6)*Table53[[#This Row],[Locality''s Allocation Percentage ]]</f>
        <v>413419.91619968542</v>
      </c>
      <c r="BT126" s="61">
        <f>$F$6*Table53[[#This Row],[Locality''s Allocation Percentage ]]</f>
        <v>149597.02360806087</v>
      </c>
      <c r="BU126" s="61">
        <f t="shared" si="27"/>
        <v>37399.255902015218</v>
      </c>
      <c r="BV126" s="76">
        <f>($C$7+$D$7+$E$7)*Table53[[#This Row],[Locality''s Allocation Percentage ]]</f>
        <v>107269.68958736645</v>
      </c>
      <c r="BW126" s="76">
        <f>$F$7*Table53[[#This Row],[Locality''s Allocation Percentage ]]</f>
        <v>37519.5783055746</v>
      </c>
      <c r="BX126" s="76">
        <f t="shared" si="28"/>
        <v>9379.8945763936499</v>
      </c>
    </row>
    <row r="127" spans="10:76" s="19" customFormat="1" ht="18" customHeight="1" x14ac:dyDescent="0.3">
      <c r="J127" s="36" t="s">
        <v>150</v>
      </c>
      <c r="K127" s="37">
        <v>4.8590485904859003E-2</v>
      </c>
      <c r="M127" s="22" t="s">
        <v>150</v>
      </c>
      <c r="N127" s="61">
        <f>($C$5+$D$5+$E$5)*Table53[[#This Row],[Locality''s Allocation Percentage ]]</f>
        <v>197583.9391168924</v>
      </c>
      <c r="O127" s="61">
        <f>($C$6+$D$6+$E$6)*Table53[[#This Row],[Locality''s Allocation Percentage ]]</f>
        <v>1250814.0553015389</v>
      </c>
      <c r="P127" s="61">
        <f>($C$7+$D$7+$E$7)*Table53[[#This Row],[Locality''s Allocation Percentage ]]</f>
        <v>324547.58512142813</v>
      </c>
      <c r="Q127" s="61">
        <f>($C$8+$D$8+$E$8)*Table53[[#This Row],[Locality''s Allocation Percentage ]]</f>
        <v>259904.75131102413</v>
      </c>
      <c r="R127" s="61">
        <f>($C$9+$D$9+$E$9)*Table53[[#This Row],[Locality''s Allocation Percentage ]]</f>
        <v>259904.7513085313</v>
      </c>
      <c r="S127" s="61">
        <f>($C$10+$D$10+$E$10)*Table53[[#This Row],[Locality''s Allocation Percentage ]]</f>
        <v>299801.17468565761</v>
      </c>
      <c r="T127" s="61">
        <f>($C$11+$D$11+$E$11)*Table53[[#This Row],[Locality''s Allocation Percentage ]]</f>
        <v>219230.70152109853</v>
      </c>
      <c r="U127" s="61">
        <f>($C$12+$D$12+$E$12)*Table53[[#This Row],[Locality''s Allocation Percentage ]]</f>
        <v>345575.7240375462</v>
      </c>
      <c r="V127" s="61">
        <f>($C$13+$D$13+$E$13)*Table53[[#This Row],[Locality''s Allocation Percentage ]]</f>
        <v>356474.42663810903</v>
      </c>
      <c r="W127" s="61">
        <f>($C$14+$D$14+$E$14)*Table53[[#This Row],[Locality''s Allocation Percentage ]]</f>
        <v>356474.42688739079</v>
      </c>
      <c r="X127" s="61">
        <f>($C$15+$D$15+$E$15)*Table53[[#This Row],[Locality''s Allocation Percentage ]]</f>
        <v>307749.42764461623</v>
      </c>
      <c r="Y127" s="61">
        <f>($C$16+$D$16+$E$16)*Table53[[#This Row],[Locality''s Allocation Percentage ]]</f>
        <v>256954.30241227965</v>
      </c>
      <c r="Z127" s="61">
        <f>($C$17+$D$17+$E$17)*Table53[[#This Row],[Locality''s Allocation Percentage ]]</f>
        <v>256954.30241227965</v>
      </c>
      <c r="AA127" s="61">
        <f>($C$18+$D$18+$E$18)*Table53[[#This Row],[Locality''s Allocation Percentage ]]</f>
        <v>256954.30241227965</v>
      </c>
      <c r="AB127" s="61">
        <f>($C$19+$D$19+$E$19)*Table53[[#This Row],[Locality''s Allocation Percentage ]]</f>
        <v>256954.30241227965</v>
      </c>
      <c r="AC127" s="61">
        <f>($C$20+$D$20+$E$20)*Table53[[#This Row],[Locality''s Allocation Percentage ]]</f>
        <v>256954.30241227965</v>
      </c>
      <c r="AD127" s="61">
        <f>($C$21+$D$21+$E$21)*Table53[[#This Row],[Locality''s Allocation Percentage ]]</f>
        <v>256954.30241227965</v>
      </c>
      <c r="AE127" s="61">
        <f>($C$22+$D$22+$E$22)*Table53[[#This Row],[Locality''s Allocation Percentage ]]</f>
        <v>256954.30241227965</v>
      </c>
      <c r="AF127" s="61"/>
      <c r="AG127" s="61"/>
      <c r="AH127" s="61">
        <f>$F$6*Table53[[#This Row],[Locality''s Allocation Percentage ]]</f>
        <v>452610.17292127508</v>
      </c>
      <c r="AI127" s="61">
        <f>$F$7*Table53[[#This Row],[Locality''s Allocation Percentage ]]</f>
        <v>113516.58218355355</v>
      </c>
      <c r="AJ127" s="61">
        <f>$F$8*Table53[[#This Row],[Locality''s Allocation Percentage ]]</f>
        <v>95298.408814042181</v>
      </c>
      <c r="AK127" s="61">
        <f>$F$9*Table53[[#This Row],[Locality''s Allocation Percentage ]]</f>
        <v>95298.408813128146</v>
      </c>
      <c r="AL127" s="61">
        <f>$F$10*Table53[[#This Row],[Locality''s Allocation Percentage ]]</f>
        <v>109927.09738474111</v>
      </c>
      <c r="AM127" s="61">
        <f>$F$11*Table53[[#This Row],[Locality''s Allocation Percentage ]]</f>
        <v>80384.590557736112</v>
      </c>
      <c r="AN127" s="61">
        <f>$F$12*Table53[[#This Row],[Locality''s Allocation Percentage ]]</f>
        <v>126711.09881376693</v>
      </c>
      <c r="AO127" s="61">
        <f>$F$13*Table53[[#This Row],[Locality''s Allocation Percentage ]]</f>
        <v>130707.28976730663</v>
      </c>
      <c r="AP127" s="61">
        <f>$F$14*Table53[[#This Row],[Locality''s Allocation Percentage ]]</f>
        <v>130707.28985870993</v>
      </c>
      <c r="AQ127" s="61">
        <f>$F$15*Table53[[#This Row],[Locality''s Allocation Percentage ]]</f>
        <v>112841.45680302594</v>
      </c>
      <c r="AR127" s="61">
        <f>$F$16*Table53[[#This Row],[Locality''s Allocation Percentage ]]</f>
        <v>94216.57755116919</v>
      </c>
      <c r="AS127" s="61">
        <f>$F$17*Table53[[#This Row],[Locality''s Allocation Percentage ]]</f>
        <v>94216.57755116919</v>
      </c>
      <c r="AT127" s="61">
        <f>$F$18*Table53[[#This Row],[Locality''s Allocation Percentage ]]</f>
        <v>94216.57755116919</v>
      </c>
      <c r="AU127" s="61">
        <f>$F$19*Table53[[#This Row],[Locality''s Allocation Percentage ]]</f>
        <v>94216.57755116919</v>
      </c>
      <c r="AV127" s="61">
        <f>$F$20*Table53[[#This Row],[Locality''s Allocation Percentage ]]</f>
        <v>94216.57755116919</v>
      </c>
      <c r="AW127" s="61">
        <f>$F$21*Table53[[#This Row],[Locality''s Allocation Percentage ]]</f>
        <v>94216.57755116919</v>
      </c>
      <c r="AX127" s="61">
        <f>$F$22*Table53[[#This Row],[Locality''s Allocation Percentage ]]</f>
        <v>94216.57755116919</v>
      </c>
      <c r="AY127" s="61"/>
      <c r="AZ127" s="61">
        <f t="shared" si="26"/>
        <v>0</v>
      </c>
      <c r="BA127" s="61">
        <f t="shared" si="26"/>
        <v>113152.54323031877</v>
      </c>
      <c r="BB127" s="61">
        <f t="shared" si="30"/>
        <v>28379.145545888387</v>
      </c>
      <c r="BC127" s="61">
        <f t="shared" si="31"/>
        <v>23824.602203510545</v>
      </c>
      <c r="BD127" s="61">
        <f t="shared" si="32"/>
        <v>23824.602203282036</v>
      </c>
      <c r="BE127" s="61">
        <f t="shared" si="33"/>
        <v>27481.774346185277</v>
      </c>
      <c r="BF127" s="61">
        <f t="shared" si="34"/>
        <v>20096.147639434028</v>
      </c>
      <c r="BG127" s="61">
        <f t="shared" si="35"/>
        <v>31677.774703441733</v>
      </c>
      <c r="BH127" s="61">
        <f t="shared" si="36"/>
        <v>32676.822441826658</v>
      </c>
      <c r="BI127" s="61">
        <f t="shared" si="37"/>
        <v>32676.822464677483</v>
      </c>
      <c r="BJ127" s="61">
        <f t="shared" si="38"/>
        <v>28210.364200756485</v>
      </c>
      <c r="BK127" s="61">
        <f t="shared" si="39"/>
        <v>23554.144387792297</v>
      </c>
      <c r="BL127" s="61">
        <f t="shared" si="40"/>
        <v>23554.144387792297</v>
      </c>
      <c r="BM127" s="61">
        <f t="shared" si="41"/>
        <v>23554.144387792297</v>
      </c>
      <c r="BN127" s="61">
        <f t="shared" si="42"/>
        <v>23554.144387792297</v>
      </c>
      <c r="BO127" s="61">
        <f t="shared" si="43"/>
        <v>23554.144387792297</v>
      </c>
      <c r="BP127" s="61">
        <f t="shared" si="44"/>
        <v>23554.144387792297</v>
      </c>
      <c r="BQ127" s="61">
        <f t="shared" si="29"/>
        <v>23554.144387792297</v>
      </c>
      <c r="BR127" s="61"/>
      <c r="BS127" s="61">
        <f>($C$6+$D$6+$E$6)*Table53[[#This Row],[Locality''s Allocation Percentage ]]</f>
        <v>1250814.0553015389</v>
      </c>
      <c r="BT127" s="61">
        <f>$F$6*Table53[[#This Row],[Locality''s Allocation Percentage ]]</f>
        <v>452610.17292127508</v>
      </c>
      <c r="BU127" s="61">
        <f t="shared" si="27"/>
        <v>113152.54323031877</v>
      </c>
      <c r="BV127" s="76">
        <f>($C$7+$D$7+$E$7)*Table53[[#This Row],[Locality''s Allocation Percentage ]]</f>
        <v>324547.58512142813</v>
      </c>
      <c r="BW127" s="76">
        <f>$F$7*Table53[[#This Row],[Locality''s Allocation Percentage ]]</f>
        <v>113516.58218355355</v>
      </c>
      <c r="BX127" s="76">
        <f t="shared" si="28"/>
        <v>28379.145545888387</v>
      </c>
    </row>
    <row r="128" spans="10:76" s="19" customFormat="1" ht="18" customHeight="1" x14ac:dyDescent="0.3">
      <c r="J128" s="36" t="s">
        <v>273</v>
      </c>
      <c r="K128" s="37">
        <v>7.6600766007660099E-3</v>
      </c>
      <c r="M128" s="22" t="s">
        <v>37</v>
      </c>
      <c r="N128" s="61">
        <f>($C$5+$D$5+$E$5)*Table53[[#This Row],[Locality''s Allocation Percentage ]]</f>
        <v>31148.239836085566</v>
      </c>
      <c r="O128" s="61">
        <f>($C$6+$D$6+$E$6)*Table53[[#This Row],[Locality''s Allocation Percentage ]]</f>
        <v>197185.33985613912</v>
      </c>
      <c r="P128" s="61">
        <f>($C$7+$D$7+$E$7)*Table53[[#This Row],[Locality''s Allocation Percentage ]]</f>
        <v>51163.5007620939</v>
      </c>
      <c r="Q128" s="61">
        <f>($C$8+$D$8+$E$8)*Table53[[#This Row],[Locality''s Allocation Percentage ]]</f>
        <v>40972.842046561993</v>
      </c>
      <c r="R128" s="61">
        <f>($C$9+$D$9+$E$9)*Table53[[#This Row],[Locality''s Allocation Percentage ]]</f>
        <v>40972.842046169011</v>
      </c>
      <c r="S128" s="61">
        <f>($C$10+$D$10+$E$10)*Table53[[#This Row],[Locality''s Allocation Percentage ]]</f>
        <v>47262.337890350689</v>
      </c>
      <c r="T128" s="61">
        <f>($C$11+$D$11+$E$11)*Table53[[#This Row],[Locality''s Allocation Percentage ]]</f>
        <v>34560.756815221583</v>
      </c>
      <c r="U128" s="61">
        <f>($C$12+$D$12+$E$12)*Table53[[#This Row],[Locality''s Allocation Percentage ]]</f>
        <v>54478.494466507662</v>
      </c>
      <c r="V128" s="61">
        <f>($C$13+$D$13+$E$13)*Table53[[#This Row],[Locality''s Allocation Percentage ]]</f>
        <v>56196.627043587541</v>
      </c>
      <c r="W128" s="61">
        <f>($C$14+$D$14+$E$14)*Table53[[#This Row],[Locality''s Allocation Percentage ]]</f>
        <v>56196.627082885709</v>
      </c>
      <c r="X128" s="61">
        <f>($C$15+$D$15+$E$15)*Table53[[#This Row],[Locality''s Allocation Percentage ]]</f>
        <v>48515.345045436574</v>
      </c>
      <c r="Y128" s="61">
        <f>($C$16+$D$16+$E$16)*Table53[[#This Row],[Locality''s Allocation Percentage ]]</f>
        <v>40507.716741676566</v>
      </c>
      <c r="Z128" s="61">
        <f>($C$17+$D$17+$E$17)*Table53[[#This Row],[Locality''s Allocation Percentage ]]</f>
        <v>40507.716741676566</v>
      </c>
      <c r="AA128" s="61">
        <f>($C$18+$D$18+$E$18)*Table53[[#This Row],[Locality''s Allocation Percentage ]]</f>
        <v>40507.716741676566</v>
      </c>
      <c r="AB128" s="61">
        <f>($C$19+$D$19+$E$19)*Table53[[#This Row],[Locality''s Allocation Percentage ]]</f>
        <v>40507.716741676566</v>
      </c>
      <c r="AC128" s="61">
        <f>($C$20+$D$20+$E$20)*Table53[[#This Row],[Locality''s Allocation Percentage ]]</f>
        <v>40507.716741676566</v>
      </c>
      <c r="AD128" s="61">
        <f>($C$21+$D$21+$E$21)*Table53[[#This Row],[Locality''s Allocation Percentage ]]</f>
        <v>40507.716741676566</v>
      </c>
      <c r="AE128" s="61">
        <f>($C$22+$D$22+$E$22)*Table53[[#This Row],[Locality''s Allocation Percentage ]]</f>
        <v>40507.716741676566</v>
      </c>
      <c r="AF128" s="61"/>
      <c r="AG128" s="61"/>
      <c r="AH128" s="61">
        <f>$F$6*Table53[[#This Row],[Locality''s Allocation Percentage ]]</f>
        <v>71352.005033483671</v>
      </c>
      <c r="AI128" s="61">
        <f>$F$7*Table53[[#This Row],[Locality''s Allocation Percentage ]]</f>
        <v>17895.390399794633</v>
      </c>
      <c r="AJ128" s="61">
        <f>$F$8*Table53[[#This Row],[Locality''s Allocation Percentage ]]</f>
        <v>15023.37541707273</v>
      </c>
      <c r="AK128" s="61">
        <f>$F$9*Table53[[#This Row],[Locality''s Allocation Percentage ]]</f>
        <v>15023.375416928639</v>
      </c>
      <c r="AL128" s="61">
        <f>$F$10*Table53[[#This Row],[Locality''s Allocation Percentage ]]</f>
        <v>17329.523893128586</v>
      </c>
      <c r="AM128" s="61">
        <f>$F$11*Table53[[#This Row],[Locality''s Allocation Percentage ]]</f>
        <v>12672.277498914578</v>
      </c>
      <c r="AN128" s="61">
        <f>$F$12*Table53[[#This Row],[Locality''s Allocation Percentage ]]</f>
        <v>19975.447971052807</v>
      </c>
      <c r="AO128" s="61">
        <f>$F$13*Table53[[#This Row],[Locality''s Allocation Percentage ]]</f>
        <v>20605.429915982095</v>
      </c>
      <c r="AP128" s="61">
        <f>$F$14*Table53[[#This Row],[Locality''s Allocation Percentage ]]</f>
        <v>20605.429930391427</v>
      </c>
      <c r="AQ128" s="61">
        <f>$F$15*Table53[[#This Row],[Locality''s Allocation Percentage ]]</f>
        <v>17788.959849993411</v>
      </c>
      <c r="AR128" s="61">
        <f>$F$16*Table53[[#This Row],[Locality''s Allocation Percentage ]]</f>
        <v>14852.829471948075</v>
      </c>
      <c r="AS128" s="61">
        <f>$F$17*Table53[[#This Row],[Locality''s Allocation Percentage ]]</f>
        <v>14852.829471948075</v>
      </c>
      <c r="AT128" s="61">
        <f>$F$18*Table53[[#This Row],[Locality''s Allocation Percentage ]]</f>
        <v>14852.829471948075</v>
      </c>
      <c r="AU128" s="61">
        <f>$F$19*Table53[[#This Row],[Locality''s Allocation Percentage ]]</f>
        <v>14852.829471948075</v>
      </c>
      <c r="AV128" s="61">
        <f>$F$20*Table53[[#This Row],[Locality''s Allocation Percentage ]]</f>
        <v>14852.829471948075</v>
      </c>
      <c r="AW128" s="61">
        <f>$F$21*Table53[[#This Row],[Locality''s Allocation Percentage ]]</f>
        <v>14852.829471948075</v>
      </c>
      <c r="AX128" s="61">
        <f>$F$22*Table53[[#This Row],[Locality''s Allocation Percentage ]]</f>
        <v>14852.829471948075</v>
      </c>
      <c r="AY128" s="61"/>
      <c r="AZ128" s="61">
        <f t="shared" si="26"/>
        <v>0</v>
      </c>
      <c r="BA128" s="61">
        <f t="shared" si="26"/>
        <v>17838.001258370918</v>
      </c>
      <c r="BB128" s="61">
        <f t="shared" si="30"/>
        <v>4473.8475999486582</v>
      </c>
      <c r="BC128" s="61">
        <f t="shared" si="31"/>
        <v>3755.8438542681824</v>
      </c>
      <c r="BD128" s="61">
        <f t="shared" si="32"/>
        <v>3755.8438542321596</v>
      </c>
      <c r="BE128" s="61">
        <f t="shared" si="33"/>
        <v>4332.3809732821464</v>
      </c>
      <c r="BF128" s="61">
        <f t="shared" si="34"/>
        <v>3168.0693747286446</v>
      </c>
      <c r="BG128" s="61">
        <f t="shared" si="35"/>
        <v>4993.8619927632017</v>
      </c>
      <c r="BH128" s="61">
        <f t="shared" si="36"/>
        <v>5151.3574789955237</v>
      </c>
      <c r="BI128" s="61">
        <f t="shared" si="37"/>
        <v>5151.3574825978567</v>
      </c>
      <c r="BJ128" s="61">
        <f t="shared" si="38"/>
        <v>4447.2399624983527</v>
      </c>
      <c r="BK128" s="61">
        <f t="shared" si="39"/>
        <v>3713.2073679870186</v>
      </c>
      <c r="BL128" s="61">
        <f t="shared" si="40"/>
        <v>3713.2073679870186</v>
      </c>
      <c r="BM128" s="61">
        <f t="shared" si="41"/>
        <v>3713.2073679870186</v>
      </c>
      <c r="BN128" s="61">
        <f t="shared" si="42"/>
        <v>3713.2073679870186</v>
      </c>
      <c r="BO128" s="61">
        <f t="shared" si="43"/>
        <v>3713.2073679870186</v>
      </c>
      <c r="BP128" s="61">
        <f t="shared" si="44"/>
        <v>3713.2073679870186</v>
      </c>
      <c r="BQ128" s="61">
        <f t="shared" si="29"/>
        <v>3713.2073679870186</v>
      </c>
      <c r="BR128" s="61"/>
      <c r="BS128" s="61">
        <f>($C$6+$D$6+$E$6)*Table53[[#This Row],[Locality''s Allocation Percentage ]]</f>
        <v>197185.33985613912</v>
      </c>
      <c r="BT128" s="61">
        <f>$F$6*Table53[[#This Row],[Locality''s Allocation Percentage ]]</f>
        <v>71352.005033483671</v>
      </c>
      <c r="BU128" s="61">
        <f t="shared" si="27"/>
        <v>17838.001258370918</v>
      </c>
      <c r="BV128" s="76">
        <f>($C$7+$D$7+$E$7)*Table53[[#This Row],[Locality''s Allocation Percentage ]]</f>
        <v>51163.5007620939</v>
      </c>
      <c r="BW128" s="76">
        <f>$F$7*Table53[[#This Row],[Locality''s Allocation Percentage ]]</f>
        <v>17895.390399794633</v>
      </c>
      <c r="BX128" s="76">
        <f t="shared" si="28"/>
        <v>4473.8475999486582</v>
      </c>
    </row>
    <row r="129" spans="10:76" s="19" customFormat="1" ht="18" customHeight="1" x14ac:dyDescent="0.3">
      <c r="J129" s="36" t="s">
        <v>16</v>
      </c>
      <c r="K129" s="37">
        <v>9.9600996009960099E-3</v>
      </c>
      <c r="M129" s="22" t="s">
        <v>82</v>
      </c>
      <c r="N129" s="61">
        <f>($C$5+$D$5+$E$5)*Table53[[#This Row],[Locality''s Allocation Percentage ]]</f>
        <v>40500.844486607326</v>
      </c>
      <c r="O129" s="61">
        <f>($C$6+$D$6+$E$6)*Table53[[#This Row],[Locality''s Allocation Percentage ]]</f>
        <v>256392.4262359197</v>
      </c>
      <c r="P129" s="61">
        <f>($C$7+$D$7+$E$7)*Table53[[#This Row],[Locality''s Allocation Percentage ]]</f>
        <v>66525.909607109017</v>
      </c>
      <c r="Q129" s="61">
        <f>($C$8+$D$8+$E$8)*Table53[[#This Row],[Locality''s Allocation Percentage ]]</f>
        <v>53275.392530516627</v>
      </c>
      <c r="R129" s="61">
        <f>($C$9+$D$9+$E$9)*Table53[[#This Row],[Locality''s Allocation Percentage ]]</f>
        <v>53275.392530005643</v>
      </c>
      <c r="S129" s="61">
        <f>($C$10+$D$10+$E$10)*Table53[[#This Row],[Locality''s Allocation Percentage ]]</f>
        <v>61453.37929345858</v>
      </c>
      <c r="T129" s="61">
        <f>($C$11+$D$11+$E$11)*Table53[[#This Row],[Locality''s Allocation Percentage ]]</f>
        <v>44938.007556084449</v>
      </c>
      <c r="U129" s="61">
        <f>($C$12+$D$12+$E$12)*Table53[[#This Row],[Locality''s Allocation Percentage ]]</f>
        <v>70836.266956451189</v>
      </c>
      <c r="V129" s="61">
        <f>($C$13+$D$13+$E$13)*Table53[[#This Row],[Locality''s Allocation Percentage ]]</f>
        <v>73070.287905239136</v>
      </c>
      <c r="W129" s="61">
        <f>($C$14+$D$14+$E$14)*Table53[[#This Row],[Locality''s Allocation Percentage ]]</f>
        <v>73070.287956337008</v>
      </c>
      <c r="X129" s="61">
        <f>($C$15+$D$15+$E$15)*Table53[[#This Row],[Locality''s Allocation Percentage ]]</f>
        <v>63082.615750985395</v>
      </c>
      <c r="Y129" s="61">
        <f>($C$16+$D$16+$E$16)*Table53[[#This Row],[Locality''s Allocation Percentage ]]</f>
        <v>52670.608191527223</v>
      </c>
      <c r="Z129" s="61">
        <f>($C$17+$D$17+$E$17)*Table53[[#This Row],[Locality''s Allocation Percentage ]]</f>
        <v>52670.608191527223</v>
      </c>
      <c r="AA129" s="61">
        <f>($C$18+$D$18+$E$18)*Table53[[#This Row],[Locality''s Allocation Percentage ]]</f>
        <v>52670.608191527223</v>
      </c>
      <c r="AB129" s="61">
        <f>($C$19+$D$19+$E$19)*Table53[[#This Row],[Locality''s Allocation Percentage ]]</f>
        <v>52670.608191527223</v>
      </c>
      <c r="AC129" s="61">
        <f>($C$20+$D$20+$E$20)*Table53[[#This Row],[Locality''s Allocation Percentage ]]</f>
        <v>52670.608191527223</v>
      </c>
      <c r="AD129" s="61">
        <f>($C$21+$D$21+$E$21)*Table53[[#This Row],[Locality''s Allocation Percentage ]]</f>
        <v>52670.608191527223</v>
      </c>
      <c r="AE129" s="61">
        <f>($C$22+$D$22+$E$22)*Table53[[#This Row],[Locality''s Allocation Percentage ]]</f>
        <v>52670.608191527223</v>
      </c>
      <c r="AF129" s="61"/>
      <c r="AG129" s="61"/>
      <c r="AH129" s="61">
        <f>$F$6*Table53[[#This Row],[Locality''s Allocation Percentage ]]</f>
        <v>92776.236309856016</v>
      </c>
      <c r="AI129" s="61">
        <f>$F$7*Table53[[#This Row],[Locality''s Allocation Percentage ]]</f>
        <v>23268.679945424868</v>
      </c>
      <c r="AJ129" s="61">
        <f>$F$8*Table53[[#This Row],[Locality''s Allocation Percentage ]]</f>
        <v>19534.310594522762</v>
      </c>
      <c r="AK129" s="61">
        <f>$F$9*Table53[[#This Row],[Locality''s Allocation Percentage ]]</f>
        <v>19534.310594335402</v>
      </c>
      <c r="AL129" s="61">
        <f>$F$10*Table53[[#This Row],[Locality''s Allocation Percentage ]]</f>
        <v>22532.90574093481</v>
      </c>
      <c r="AM129" s="61">
        <f>$F$11*Table53[[#This Row],[Locality''s Allocation Percentage ]]</f>
        <v>16477.269437230963</v>
      </c>
      <c r="AN129" s="61">
        <f>$F$12*Table53[[#This Row],[Locality''s Allocation Percentage ]]</f>
        <v>25973.297884032101</v>
      </c>
      <c r="AO129" s="61">
        <f>$F$13*Table53[[#This Row],[Locality''s Allocation Percentage ]]</f>
        <v>26792.438898587679</v>
      </c>
      <c r="AP129" s="61">
        <f>$F$14*Table53[[#This Row],[Locality''s Allocation Percentage ]]</f>
        <v>26792.438917323569</v>
      </c>
      <c r="AQ129" s="61">
        <f>$F$15*Table53[[#This Row],[Locality''s Allocation Percentage ]]</f>
        <v>23130.292442027978</v>
      </c>
      <c r="AR129" s="61">
        <f>$F$16*Table53[[#This Row],[Locality''s Allocation Percentage ]]</f>
        <v>19312.556336893314</v>
      </c>
      <c r="AS129" s="61">
        <f>$F$17*Table53[[#This Row],[Locality''s Allocation Percentage ]]</f>
        <v>19312.556336893314</v>
      </c>
      <c r="AT129" s="61">
        <f>$F$18*Table53[[#This Row],[Locality''s Allocation Percentage ]]</f>
        <v>19312.556336893314</v>
      </c>
      <c r="AU129" s="61">
        <f>$F$19*Table53[[#This Row],[Locality''s Allocation Percentage ]]</f>
        <v>19312.556336893314</v>
      </c>
      <c r="AV129" s="61">
        <f>$F$20*Table53[[#This Row],[Locality''s Allocation Percentage ]]</f>
        <v>19312.556336893314</v>
      </c>
      <c r="AW129" s="61">
        <f>$F$21*Table53[[#This Row],[Locality''s Allocation Percentage ]]</f>
        <v>19312.556336893314</v>
      </c>
      <c r="AX129" s="61">
        <f>$F$22*Table53[[#This Row],[Locality''s Allocation Percentage ]]</f>
        <v>19312.556336893314</v>
      </c>
      <c r="AY129" s="61"/>
      <c r="AZ129" s="61">
        <f t="shared" si="26"/>
        <v>0</v>
      </c>
      <c r="BA129" s="61">
        <f t="shared" si="26"/>
        <v>23194.059077464004</v>
      </c>
      <c r="BB129" s="61">
        <f t="shared" si="30"/>
        <v>5817.1699863562171</v>
      </c>
      <c r="BC129" s="61">
        <f t="shared" si="31"/>
        <v>4883.5776486306904</v>
      </c>
      <c r="BD129" s="61">
        <f t="shared" si="32"/>
        <v>4883.5776485838505</v>
      </c>
      <c r="BE129" s="61">
        <f t="shared" si="33"/>
        <v>5633.2264352337024</v>
      </c>
      <c r="BF129" s="61">
        <f t="shared" si="34"/>
        <v>4119.3173593077408</v>
      </c>
      <c r="BG129" s="61">
        <f t="shared" si="35"/>
        <v>6493.3244710080253</v>
      </c>
      <c r="BH129" s="61">
        <f t="shared" si="36"/>
        <v>6698.1097246469199</v>
      </c>
      <c r="BI129" s="61">
        <f t="shared" si="37"/>
        <v>6698.1097293308922</v>
      </c>
      <c r="BJ129" s="61">
        <f t="shared" si="38"/>
        <v>5782.5731105069945</v>
      </c>
      <c r="BK129" s="61">
        <f t="shared" si="39"/>
        <v>4828.1390842233286</v>
      </c>
      <c r="BL129" s="61">
        <f t="shared" si="40"/>
        <v>4828.1390842233286</v>
      </c>
      <c r="BM129" s="61">
        <f t="shared" si="41"/>
        <v>4828.1390842233286</v>
      </c>
      <c r="BN129" s="61">
        <f t="shared" si="42"/>
        <v>4828.1390842233286</v>
      </c>
      <c r="BO129" s="61">
        <f t="shared" si="43"/>
        <v>4828.1390842233286</v>
      </c>
      <c r="BP129" s="61">
        <f t="shared" si="44"/>
        <v>4828.1390842233286</v>
      </c>
      <c r="BQ129" s="61">
        <f t="shared" si="29"/>
        <v>4828.1390842233286</v>
      </c>
      <c r="BR129" s="61"/>
      <c r="BS129" s="61">
        <f>($C$6+$D$6+$E$6)*Table53[[#This Row],[Locality''s Allocation Percentage ]]</f>
        <v>256392.4262359197</v>
      </c>
      <c r="BT129" s="61">
        <f>$F$6*Table53[[#This Row],[Locality''s Allocation Percentage ]]</f>
        <v>92776.236309856016</v>
      </c>
      <c r="BU129" s="61">
        <f t="shared" si="27"/>
        <v>23194.059077464004</v>
      </c>
      <c r="BV129" s="76">
        <f>($C$7+$D$7+$E$7)*Table53[[#This Row],[Locality''s Allocation Percentage ]]</f>
        <v>66525.909607109017</v>
      </c>
      <c r="BW129" s="76">
        <f>$F$7*Table53[[#This Row],[Locality''s Allocation Percentage ]]</f>
        <v>23268.679945424868</v>
      </c>
      <c r="BX129" s="76">
        <f t="shared" si="28"/>
        <v>5817.1699863562171</v>
      </c>
    </row>
    <row r="130" spans="10:76" s="19" customFormat="1" ht="18" customHeight="1" x14ac:dyDescent="0.3">
      <c r="J130" s="36" t="s">
        <v>62</v>
      </c>
      <c r="K130" s="37">
        <v>3.6300363003630002E-3</v>
      </c>
      <c r="M130" s="22" t="s">
        <v>62</v>
      </c>
      <c r="N130" s="61">
        <f>($C$5+$D$5+$E$5)*Table53[[#This Row],[Locality''s Allocation Percentage ]]</f>
        <v>14760.849948432175</v>
      </c>
      <c r="O130" s="61">
        <f>($C$6+$D$6+$E$6)*Table53[[#This Row],[Locality''s Allocation Percentage ]]</f>
        <v>93444.227634175477</v>
      </c>
      <c r="P130" s="61">
        <f>($C$7+$D$7+$E$7)*Table53[[#This Row],[Locality''s Allocation Percentage ]]</f>
        <v>24245.888742349951</v>
      </c>
      <c r="Q130" s="61">
        <f>($C$8+$D$8+$E$8)*Table53[[#This Row],[Locality''s Allocation Percentage ]]</f>
        <v>19416.634024676223</v>
      </c>
      <c r="R130" s="61">
        <f>($C$9+$D$9+$E$9)*Table53[[#This Row],[Locality''s Allocation Percentage ]]</f>
        <v>19416.634024489991</v>
      </c>
      <c r="S130" s="61">
        <f>($C$10+$D$10+$E$10)*Table53[[#This Row],[Locality''s Allocation Percentage ]]</f>
        <v>22397.165344905065</v>
      </c>
      <c r="T130" s="61">
        <f>($C$11+$D$11+$E$11)*Table53[[#This Row],[Locality''s Allocation Percentage ]]</f>
        <v>16378.008777970523</v>
      </c>
      <c r="U130" s="61">
        <f>($C$12+$D$12+$E$12)*Table53[[#This Row],[Locality''s Allocation Percentage ]]</f>
        <v>25816.832234128273</v>
      </c>
      <c r="V130" s="61">
        <f>($C$13+$D$13+$E$13)*Table53[[#This Row],[Locality''s Allocation Percentage ]]</f>
        <v>26631.038664258813</v>
      </c>
      <c r="W130" s="61">
        <f>($C$14+$D$14+$E$14)*Table53[[#This Row],[Locality''s Allocation Percentage ]]</f>
        <v>26631.038682881837</v>
      </c>
      <c r="X130" s="61">
        <f>($C$15+$D$15+$E$15)*Table53[[#This Row],[Locality''s Allocation Percentage ]]</f>
        <v>22990.953330931403</v>
      </c>
      <c r="Y130" s="61">
        <f>($C$16+$D$16+$E$16)*Table53[[#This Row],[Locality''s Allocation Percentage ]]</f>
        <v>19196.215636068639</v>
      </c>
      <c r="Z130" s="61">
        <f>($C$17+$D$17+$E$17)*Table53[[#This Row],[Locality''s Allocation Percentage ]]</f>
        <v>19196.215636068639</v>
      </c>
      <c r="AA130" s="61">
        <f>($C$18+$D$18+$E$18)*Table53[[#This Row],[Locality''s Allocation Percentage ]]</f>
        <v>19196.215636068639</v>
      </c>
      <c r="AB130" s="61">
        <f>($C$19+$D$19+$E$19)*Table53[[#This Row],[Locality''s Allocation Percentage ]]</f>
        <v>19196.215636068639</v>
      </c>
      <c r="AC130" s="61">
        <f>($C$20+$D$20+$E$20)*Table53[[#This Row],[Locality''s Allocation Percentage ]]</f>
        <v>19196.215636068639</v>
      </c>
      <c r="AD130" s="61">
        <f>($C$21+$D$21+$E$21)*Table53[[#This Row],[Locality''s Allocation Percentage ]]</f>
        <v>19196.215636068639</v>
      </c>
      <c r="AE130" s="61">
        <f>($C$22+$D$22+$E$22)*Table53[[#This Row],[Locality''s Allocation Percentage ]]</f>
        <v>19196.215636068639</v>
      </c>
      <c r="AF130" s="61"/>
      <c r="AG130" s="61"/>
      <c r="AH130" s="61">
        <f>$F$6*Table53[[#This Row],[Locality''s Allocation Percentage ]]</f>
        <v>33813.025884013761</v>
      </c>
      <c r="AI130" s="61">
        <f>$F$7*Table53[[#This Row],[Locality''s Allocation Percentage ]]</f>
        <v>8480.4526307120668</v>
      </c>
      <c r="AJ130" s="61">
        <f>$F$8*Table53[[#This Row],[Locality''s Allocation Percentage ]]</f>
        <v>7119.4324757146142</v>
      </c>
      <c r="AK130" s="61">
        <f>$F$9*Table53[[#This Row],[Locality''s Allocation Percentage ]]</f>
        <v>7119.4324756463302</v>
      </c>
      <c r="AL130" s="61">
        <f>$F$10*Table53[[#This Row],[Locality''s Allocation Percentage ]]</f>
        <v>8212.2939597985223</v>
      </c>
      <c r="AM130" s="61">
        <f>$F$11*Table53[[#This Row],[Locality''s Allocation Percentage ]]</f>
        <v>6005.2698852558569</v>
      </c>
      <c r="AN130" s="61">
        <f>$F$12*Table53[[#This Row],[Locality''s Allocation Percentage ]]</f>
        <v>9466.1718191803666</v>
      </c>
      <c r="AO130" s="61">
        <f>$F$13*Table53[[#This Row],[Locality''s Allocation Percentage ]]</f>
        <v>9764.7141768948986</v>
      </c>
      <c r="AP130" s="61">
        <f>$F$14*Table53[[#This Row],[Locality''s Allocation Percentage ]]</f>
        <v>9764.7141837233394</v>
      </c>
      <c r="AQ130" s="61">
        <f>$F$15*Table53[[#This Row],[Locality''s Allocation Percentage ]]</f>
        <v>8430.0162213415151</v>
      </c>
      <c r="AR130" s="61">
        <f>$F$16*Table53[[#This Row],[Locality''s Allocation Percentage ]]</f>
        <v>7038.6123998918329</v>
      </c>
      <c r="AS130" s="61">
        <f>$F$17*Table53[[#This Row],[Locality''s Allocation Percentage ]]</f>
        <v>7038.6123998918329</v>
      </c>
      <c r="AT130" s="61">
        <f>$F$18*Table53[[#This Row],[Locality''s Allocation Percentage ]]</f>
        <v>7038.6123998918329</v>
      </c>
      <c r="AU130" s="61">
        <f>$F$19*Table53[[#This Row],[Locality''s Allocation Percentage ]]</f>
        <v>7038.6123998918329</v>
      </c>
      <c r="AV130" s="61">
        <f>$F$20*Table53[[#This Row],[Locality''s Allocation Percentage ]]</f>
        <v>7038.6123998918329</v>
      </c>
      <c r="AW130" s="61">
        <f>$F$21*Table53[[#This Row],[Locality''s Allocation Percentage ]]</f>
        <v>7038.6123998918329</v>
      </c>
      <c r="AX130" s="61">
        <f>$F$22*Table53[[#This Row],[Locality''s Allocation Percentage ]]</f>
        <v>7038.6123998918329</v>
      </c>
      <c r="AY130" s="61"/>
      <c r="AZ130" s="61">
        <f t="shared" si="26"/>
        <v>0</v>
      </c>
      <c r="BA130" s="61">
        <f t="shared" si="26"/>
        <v>8453.2564710034403</v>
      </c>
      <c r="BB130" s="61">
        <f t="shared" si="30"/>
        <v>2120.1131576780167</v>
      </c>
      <c r="BC130" s="61">
        <f t="shared" si="31"/>
        <v>1779.8581189286535</v>
      </c>
      <c r="BD130" s="61">
        <f t="shared" si="32"/>
        <v>1779.8581189115826</v>
      </c>
      <c r="BE130" s="61">
        <f t="shared" si="33"/>
        <v>2053.0734899496306</v>
      </c>
      <c r="BF130" s="61">
        <f t="shared" si="34"/>
        <v>1501.3174713139642</v>
      </c>
      <c r="BG130" s="61">
        <f t="shared" si="35"/>
        <v>2366.5429547950916</v>
      </c>
      <c r="BH130" s="61">
        <f t="shared" si="36"/>
        <v>2441.1785442237247</v>
      </c>
      <c r="BI130" s="61">
        <f t="shared" si="37"/>
        <v>2441.1785459308348</v>
      </c>
      <c r="BJ130" s="61">
        <f t="shared" si="38"/>
        <v>2107.5040553353788</v>
      </c>
      <c r="BK130" s="61">
        <f t="shared" si="39"/>
        <v>1759.6530999729582</v>
      </c>
      <c r="BL130" s="61">
        <f t="shared" si="40"/>
        <v>1759.6530999729582</v>
      </c>
      <c r="BM130" s="61">
        <f t="shared" si="41"/>
        <v>1759.6530999729582</v>
      </c>
      <c r="BN130" s="61">
        <f t="shared" si="42"/>
        <v>1759.6530999729582</v>
      </c>
      <c r="BO130" s="61">
        <f t="shared" si="43"/>
        <v>1759.6530999729582</v>
      </c>
      <c r="BP130" s="61">
        <f t="shared" si="44"/>
        <v>1759.6530999729582</v>
      </c>
      <c r="BQ130" s="61">
        <f t="shared" si="29"/>
        <v>1759.6530999729582</v>
      </c>
      <c r="BR130" s="61"/>
      <c r="BS130" s="61">
        <f>($C$6+$D$6+$E$6)*Table53[[#This Row],[Locality''s Allocation Percentage ]]</f>
        <v>93444.227634175477</v>
      </c>
      <c r="BT130" s="61">
        <f>$F$6*Table53[[#This Row],[Locality''s Allocation Percentage ]]</f>
        <v>33813.025884013761</v>
      </c>
      <c r="BU130" s="61">
        <f t="shared" si="27"/>
        <v>8453.2564710034403</v>
      </c>
      <c r="BV130" s="76">
        <f>($C$7+$D$7+$E$7)*Table53[[#This Row],[Locality''s Allocation Percentage ]]</f>
        <v>24245.888742349951</v>
      </c>
      <c r="BW130" s="76">
        <f>$F$7*Table53[[#This Row],[Locality''s Allocation Percentage ]]</f>
        <v>8480.4526307120668</v>
      </c>
      <c r="BX130" s="76">
        <f t="shared" si="28"/>
        <v>2120.1131576780167</v>
      </c>
    </row>
    <row r="131" spans="10:76" s="19" customFormat="1" ht="18" customHeight="1" x14ac:dyDescent="0.3">
      <c r="J131" s="36" t="s">
        <v>274</v>
      </c>
      <c r="K131" s="37">
        <v>2.230022300223E-3</v>
      </c>
      <c r="M131" s="22" t="s">
        <v>147</v>
      </c>
      <c r="N131" s="61">
        <f>($C$5+$D$5+$E$5)*Table53[[#This Row],[Locality''s Allocation Percentage ]]</f>
        <v>9067.9601611580583</v>
      </c>
      <c r="O131" s="61">
        <f>($C$6+$D$6+$E$6)*Table53[[#This Row],[Locality''s Allocation Percentage ]]</f>
        <v>57405.131576917709</v>
      </c>
      <c r="P131" s="61">
        <f>($C$7+$D$7+$E$7)*Table53[[#This Row],[Locality''s Allocation Percentage ]]</f>
        <v>14894.857271471181</v>
      </c>
      <c r="Q131" s="61">
        <f>($C$8+$D$8+$E$8)*Table53[[#This Row],[Locality''s Allocation Percentage ]]</f>
        <v>11928.125034442968</v>
      </c>
      <c r="R131" s="61">
        <f>($C$9+$D$9+$E$9)*Table53[[#This Row],[Locality''s Allocation Percentage ]]</f>
        <v>11928.125034328561</v>
      </c>
      <c r="S131" s="61">
        <f>($C$10+$D$10+$E$10)*Table53[[#This Row],[Locality''s Allocation Percentage ]]</f>
        <v>13759.140143013303</v>
      </c>
      <c r="T131" s="61">
        <f>($C$11+$D$11+$E$11)*Table53[[#This Row],[Locality''s Allocation Percentage ]]</f>
        <v>10061.421370488777</v>
      </c>
      <c r="U131" s="61">
        <f>($C$12+$D$12+$E$12)*Table53[[#This Row],[Locality''s Allocation Percentage ]]</f>
        <v>15859.927240249599</v>
      </c>
      <c r="V131" s="61">
        <f>($C$13+$D$13+$E$13)*Table53[[#This Row],[Locality''s Allocation Percentage ]]</f>
        <v>16360.114661514368</v>
      </c>
      <c r="W131" s="61">
        <f>($C$14+$D$14+$E$14)*Table53[[#This Row],[Locality''s Allocation Percentage ]]</f>
        <v>16360.114672954958</v>
      </c>
      <c r="X131" s="61">
        <f>($C$15+$D$15+$E$15)*Table53[[#This Row],[Locality''s Allocation Percentage ]]</f>
        <v>14123.918988423422</v>
      </c>
      <c r="Y131" s="61">
        <f>($C$16+$D$16+$E$16)*Table53[[#This Row],[Locality''s Allocation Percentage ]]</f>
        <v>11792.716492681284</v>
      </c>
      <c r="Z131" s="61">
        <f>($C$17+$D$17+$E$17)*Table53[[#This Row],[Locality''s Allocation Percentage ]]</f>
        <v>11792.716492681284</v>
      </c>
      <c r="AA131" s="61">
        <f>($C$18+$D$18+$E$18)*Table53[[#This Row],[Locality''s Allocation Percentage ]]</f>
        <v>11792.716492681284</v>
      </c>
      <c r="AB131" s="61">
        <f>($C$19+$D$19+$E$19)*Table53[[#This Row],[Locality''s Allocation Percentage ]]</f>
        <v>11792.716492681284</v>
      </c>
      <c r="AC131" s="61">
        <f>($C$20+$D$20+$E$20)*Table53[[#This Row],[Locality''s Allocation Percentage ]]</f>
        <v>11792.716492681284</v>
      </c>
      <c r="AD131" s="61">
        <f>($C$21+$D$21+$E$21)*Table53[[#This Row],[Locality''s Allocation Percentage ]]</f>
        <v>11792.716492681284</v>
      </c>
      <c r="AE131" s="61">
        <f>($C$22+$D$22+$E$22)*Table53[[#This Row],[Locality''s Allocation Percentage ]]</f>
        <v>11792.716492681284</v>
      </c>
      <c r="AF131" s="61"/>
      <c r="AG131" s="61"/>
      <c r="AH131" s="61">
        <f>$F$6*Table53[[#This Row],[Locality''s Allocation Percentage ]]</f>
        <v>20772.189454917541</v>
      </c>
      <c r="AI131" s="61">
        <f>$F$7*Table53[[#This Row],[Locality''s Allocation Percentage ]]</f>
        <v>5209.754646415402</v>
      </c>
      <c r="AJ131" s="61">
        <f>$F$8*Table53[[#This Row],[Locality''s Allocation Percentage ]]</f>
        <v>4373.6458459624209</v>
      </c>
      <c r="AK131" s="61">
        <f>$F$9*Table53[[#This Row],[Locality''s Allocation Percentage ]]</f>
        <v>4373.6458459204723</v>
      </c>
      <c r="AL131" s="61">
        <f>$F$10*Table53[[#This Row],[Locality''s Allocation Percentage ]]</f>
        <v>5045.0180524382104</v>
      </c>
      <c r="AM131" s="61">
        <f>$F$11*Table53[[#This Row],[Locality''s Allocation Percentage ]]</f>
        <v>3689.1878358458844</v>
      </c>
      <c r="AN131" s="61">
        <f>$F$12*Table53[[#This Row],[Locality''s Allocation Percentage ]]</f>
        <v>5815.3066547581857</v>
      </c>
      <c r="AO131" s="61">
        <f>$F$13*Table53[[#This Row],[Locality''s Allocation Percentage ]]</f>
        <v>5998.7087092219344</v>
      </c>
      <c r="AP131" s="61">
        <f>$F$14*Table53[[#This Row],[Locality''s Allocation Percentage ]]</f>
        <v>5998.7087134168169</v>
      </c>
      <c r="AQ131" s="61">
        <f>$F$15*Table53[[#This Row],[Locality''s Allocation Percentage ]]</f>
        <v>5178.7702957552547</v>
      </c>
      <c r="AR131" s="61">
        <f>$F$16*Table53[[#This Row],[Locality''s Allocation Percentage ]]</f>
        <v>4323.9960473164701</v>
      </c>
      <c r="AS131" s="61">
        <f>$F$17*Table53[[#This Row],[Locality''s Allocation Percentage ]]</f>
        <v>4323.9960473164701</v>
      </c>
      <c r="AT131" s="61">
        <f>$F$18*Table53[[#This Row],[Locality''s Allocation Percentage ]]</f>
        <v>4323.9960473164701</v>
      </c>
      <c r="AU131" s="61">
        <f>$F$19*Table53[[#This Row],[Locality''s Allocation Percentage ]]</f>
        <v>4323.9960473164701</v>
      </c>
      <c r="AV131" s="61">
        <f>$F$20*Table53[[#This Row],[Locality''s Allocation Percentage ]]</f>
        <v>4323.9960473164701</v>
      </c>
      <c r="AW131" s="61">
        <f>$F$21*Table53[[#This Row],[Locality''s Allocation Percentage ]]</f>
        <v>4323.9960473164701</v>
      </c>
      <c r="AX131" s="61">
        <f>$F$22*Table53[[#This Row],[Locality''s Allocation Percentage ]]</f>
        <v>4323.9960473164701</v>
      </c>
      <c r="AY131" s="61"/>
      <c r="AZ131" s="61">
        <f t="shared" si="26"/>
        <v>0</v>
      </c>
      <c r="BA131" s="61">
        <f t="shared" si="26"/>
        <v>5193.0473637293853</v>
      </c>
      <c r="BB131" s="61">
        <f t="shared" si="30"/>
        <v>1302.4386616038505</v>
      </c>
      <c r="BC131" s="61">
        <f t="shared" si="31"/>
        <v>1093.4114614906052</v>
      </c>
      <c r="BD131" s="61">
        <f t="shared" si="32"/>
        <v>1093.4114614801181</v>
      </c>
      <c r="BE131" s="61">
        <f t="shared" si="33"/>
        <v>1261.2545131095526</v>
      </c>
      <c r="BF131" s="61">
        <f t="shared" si="34"/>
        <v>922.29695896147109</v>
      </c>
      <c r="BG131" s="61">
        <f t="shared" si="35"/>
        <v>1453.8266636895464</v>
      </c>
      <c r="BH131" s="61">
        <f t="shared" si="36"/>
        <v>1499.6771773054836</v>
      </c>
      <c r="BI131" s="61">
        <f t="shared" si="37"/>
        <v>1499.6771783542042</v>
      </c>
      <c r="BJ131" s="61">
        <f t="shared" si="38"/>
        <v>1294.6925739388137</v>
      </c>
      <c r="BK131" s="61">
        <f t="shared" si="39"/>
        <v>1080.9990118291175</v>
      </c>
      <c r="BL131" s="61">
        <f t="shared" si="40"/>
        <v>1080.9990118291175</v>
      </c>
      <c r="BM131" s="61">
        <f t="shared" si="41"/>
        <v>1080.9990118291175</v>
      </c>
      <c r="BN131" s="61">
        <f t="shared" si="42"/>
        <v>1080.9990118291175</v>
      </c>
      <c r="BO131" s="61">
        <f t="shared" si="43"/>
        <v>1080.9990118291175</v>
      </c>
      <c r="BP131" s="61">
        <f t="shared" si="44"/>
        <v>1080.9990118291175</v>
      </c>
      <c r="BQ131" s="61">
        <f t="shared" si="29"/>
        <v>1080.9990118291175</v>
      </c>
      <c r="BR131" s="61"/>
      <c r="BS131" s="61">
        <f>($C$6+$D$6+$E$6)*Table53[[#This Row],[Locality''s Allocation Percentage ]]</f>
        <v>57405.131576917709</v>
      </c>
      <c r="BT131" s="61">
        <f>$F$6*Table53[[#This Row],[Locality''s Allocation Percentage ]]</f>
        <v>20772.189454917541</v>
      </c>
      <c r="BU131" s="61">
        <f t="shared" si="27"/>
        <v>5193.0473637293853</v>
      </c>
      <c r="BV131" s="76">
        <f>($C$7+$D$7+$E$7)*Table53[[#This Row],[Locality''s Allocation Percentage ]]</f>
        <v>14894.857271471181</v>
      </c>
      <c r="BW131" s="76">
        <f>$F$7*Table53[[#This Row],[Locality''s Allocation Percentage ]]</f>
        <v>5209.754646415402</v>
      </c>
      <c r="BX131" s="76">
        <f t="shared" si="28"/>
        <v>1302.4386616038505</v>
      </c>
    </row>
    <row r="132" spans="10:76" s="19" customFormat="1" ht="18" customHeight="1" x14ac:dyDescent="0.3">
      <c r="J132" s="36" t="s">
        <v>132</v>
      </c>
      <c r="K132" s="37">
        <v>8.6000860008599998E-4</v>
      </c>
      <c r="M132" s="22" t="s">
        <v>132</v>
      </c>
      <c r="N132" s="61">
        <f>($C$5+$D$5+$E$5)*Table53[[#This Row],[Locality''s Allocation Percentage ]]</f>
        <v>3497.060869325529</v>
      </c>
      <c r="O132" s="61">
        <f>($C$6+$D$6+$E$6)*Table53[[#This Row],[Locality''s Allocation Percentage ]]</f>
        <v>22138.301863744051</v>
      </c>
      <c r="P132" s="61">
        <f>($C$7+$D$7+$E$7)*Table53[[#This Row],[Locality''s Allocation Percentage ]]</f>
        <v>5744.2050463969572</v>
      </c>
      <c r="Q132" s="61">
        <f>($C$8+$D$8+$E$8)*Table53[[#This Row],[Locality''s Allocation Percentage ]]</f>
        <v>4600.0840940004264</v>
      </c>
      <c r="R132" s="61">
        <f>($C$9+$D$9+$E$9)*Table53[[#This Row],[Locality''s Allocation Percentage ]]</f>
        <v>4600.0840939563059</v>
      </c>
      <c r="S132" s="61">
        <f>($C$10+$D$10+$E$10)*Table53[[#This Row],[Locality''s Allocation Percentage ]]</f>
        <v>5306.2154811620812</v>
      </c>
      <c r="T132" s="61">
        <f>($C$11+$D$11+$E$11)*Table53[[#This Row],[Locality''s Allocation Percentage ]]</f>
        <v>3880.189407453071</v>
      </c>
      <c r="U132" s="61">
        <f>($C$12+$D$12+$E$12)*Table53[[#This Row],[Locality''s Allocation Percentage ]]</f>
        <v>6116.3844962397552</v>
      </c>
      <c r="V132" s="61">
        <f>($C$13+$D$13+$E$13)*Table53[[#This Row],[Locality''s Allocation Percentage ]]</f>
        <v>6309.2818874001596</v>
      </c>
      <c r="W132" s="61">
        <f>($C$14+$D$14+$E$14)*Table53[[#This Row],[Locality''s Allocation Percentage ]]</f>
        <v>6309.2818918122257</v>
      </c>
      <c r="X132" s="61">
        <f>($C$15+$D$15+$E$15)*Table53[[#This Row],[Locality''s Allocation Percentage ]]</f>
        <v>5446.8925246834724</v>
      </c>
      <c r="Y132" s="61">
        <f>($C$16+$D$16+$E$16)*Table53[[#This Row],[Locality''s Allocation Percentage ]]</f>
        <v>4547.8637595093742</v>
      </c>
      <c r="Z132" s="61">
        <f>($C$17+$D$17+$E$17)*Table53[[#This Row],[Locality''s Allocation Percentage ]]</f>
        <v>4547.8637595093742</v>
      </c>
      <c r="AA132" s="61">
        <f>($C$18+$D$18+$E$18)*Table53[[#This Row],[Locality''s Allocation Percentage ]]</f>
        <v>4547.8637595093742</v>
      </c>
      <c r="AB132" s="61">
        <f>($C$19+$D$19+$E$19)*Table53[[#This Row],[Locality''s Allocation Percentage ]]</f>
        <v>4547.8637595093742</v>
      </c>
      <c r="AC132" s="61">
        <f>($C$20+$D$20+$E$20)*Table53[[#This Row],[Locality''s Allocation Percentage ]]</f>
        <v>4547.8637595093742</v>
      </c>
      <c r="AD132" s="61">
        <f>($C$21+$D$21+$E$21)*Table53[[#This Row],[Locality''s Allocation Percentage ]]</f>
        <v>4547.8637595093742</v>
      </c>
      <c r="AE132" s="61">
        <f>($C$22+$D$22+$E$22)*Table53[[#This Row],[Locality''s Allocation Percentage ]]</f>
        <v>4547.8637595093742</v>
      </c>
      <c r="AF132" s="61"/>
      <c r="AG132" s="61"/>
      <c r="AH132" s="61">
        <f>$F$6*Table53[[#This Row],[Locality''s Allocation Percentage ]]</f>
        <v>8010.7995207305321</v>
      </c>
      <c r="AI132" s="61">
        <f>$F$7*Table53[[#This Row],[Locality''s Allocation Percentage ]]</f>
        <v>2009.1430474965227</v>
      </c>
      <c r="AJ132" s="61">
        <f>$F$8*Table53[[#This Row],[Locality''s Allocation Percentage ]]</f>
        <v>1686.6975011334898</v>
      </c>
      <c r="AK132" s="61">
        <f>$F$9*Table53[[#This Row],[Locality''s Allocation Percentage ]]</f>
        <v>1686.6975011173122</v>
      </c>
      <c r="AL132" s="61">
        <f>$F$10*Table53[[#This Row],[Locality''s Allocation Percentage ]]</f>
        <v>1945.6123430927628</v>
      </c>
      <c r="AM132" s="61">
        <f>$F$11*Table53[[#This Row],[Locality''s Allocation Percentage ]]</f>
        <v>1422.7361160661258</v>
      </c>
      <c r="AN132" s="61">
        <f>$F$12*Table53[[#This Row],[Locality''s Allocation Percentage ]]</f>
        <v>2242.6743152879103</v>
      </c>
      <c r="AO132" s="61">
        <f>$F$13*Table53[[#This Row],[Locality''s Allocation Percentage ]]</f>
        <v>2313.4033587133918</v>
      </c>
      <c r="AP132" s="61">
        <f>$F$14*Table53[[#This Row],[Locality''s Allocation Percentage ]]</f>
        <v>2313.4033603311491</v>
      </c>
      <c r="AQ132" s="61">
        <f>$F$15*Table53[[#This Row],[Locality''s Allocation Percentage ]]</f>
        <v>1997.1939257172733</v>
      </c>
      <c r="AR132" s="61">
        <f>$F$16*Table53[[#This Row],[Locality''s Allocation Percentage ]]</f>
        <v>1667.5500451534369</v>
      </c>
      <c r="AS132" s="61">
        <f>$F$17*Table53[[#This Row],[Locality''s Allocation Percentage ]]</f>
        <v>1667.5500451534369</v>
      </c>
      <c r="AT132" s="61">
        <f>$F$18*Table53[[#This Row],[Locality''s Allocation Percentage ]]</f>
        <v>1667.5500451534369</v>
      </c>
      <c r="AU132" s="61">
        <f>$F$19*Table53[[#This Row],[Locality''s Allocation Percentage ]]</f>
        <v>1667.5500451534369</v>
      </c>
      <c r="AV132" s="61">
        <f>$F$20*Table53[[#This Row],[Locality''s Allocation Percentage ]]</f>
        <v>1667.5500451534369</v>
      </c>
      <c r="AW132" s="61">
        <f>$F$21*Table53[[#This Row],[Locality''s Allocation Percentage ]]</f>
        <v>1667.5500451534369</v>
      </c>
      <c r="AX132" s="61">
        <f>$F$22*Table53[[#This Row],[Locality''s Allocation Percentage ]]</f>
        <v>1667.5500451534369</v>
      </c>
      <c r="AY132" s="61"/>
      <c r="AZ132" s="61">
        <f t="shared" si="26"/>
        <v>0</v>
      </c>
      <c r="BA132" s="61">
        <f t="shared" si="26"/>
        <v>2002.699880182633</v>
      </c>
      <c r="BB132" s="61">
        <f t="shared" si="30"/>
        <v>502.28576187413069</v>
      </c>
      <c r="BC132" s="61">
        <f t="shared" si="31"/>
        <v>421.67437528337246</v>
      </c>
      <c r="BD132" s="61">
        <f t="shared" si="32"/>
        <v>421.67437527932805</v>
      </c>
      <c r="BE132" s="61">
        <f t="shared" si="33"/>
        <v>486.4030857731907</v>
      </c>
      <c r="BF132" s="61">
        <f t="shared" si="34"/>
        <v>355.68402901653144</v>
      </c>
      <c r="BG132" s="61">
        <f t="shared" si="35"/>
        <v>560.66857882197758</v>
      </c>
      <c r="BH132" s="61">
        <f t="shared" si="36"/>
        <v>578.35083967834794</v>
      </c>
      <c r="BI132" s="61">
        <f t="shared" si="37"/>
        <v>578.35084008278727</v>
      </c>
      <c r="BJ132" s="61">
        <f t="shared" si="38"/>
        <v>499.29848142931831</v>
      </c>
      <c r="BK132" s="61">
        <f t="shared" si="39"/>
        <v>416.88751128835924</v>
      </c>
      <c r="BL132" s="61">
        <f t="shared" si="40"/>
        <v>416.88751128835924</v>
      </c>
      <c r="BM132" s="61">
        <f t="shared" si="41"/>
        <v>416.88751128835924</v>
      </c>
      <c r="BN132" s="61">
        <f t="shared" si="42"/>
        <v>416.88751128835924</v>
      </c>
      <c r="BO132" s="61">
        <f t="shared" si="43"/>
        <v>416.88751128835924</v>
      </c>
      <c r="BP132" s="61">
        <f t="shared" si="44"/>
        <v>416.88751128835924</v>
      </c>
      <c r="BQ132" s="61">
        <f t="shared" si="29"/>
        <v>416.88751128835924</v>
      </c>
      <c r="BR132" s="61"/>
      <c r="BS132" s="61">
        <f>($C$6+$D$6+$E$6)*Table53[[#This Row],[Locality''s Allocation Percentage ]]</f>
        <v>22138.301863744051</v>
      </c>
      <c r="BT132" s="61">
        <f>$F$6*Table53[[#This Row],[Locality''s Allocation Percentage ]]</f>
        <v>8010.7995207305321</v>
      </c>
      <c r="BU132" s="61">
        <f t="shared" si="27"/>
        <v>2002.699880182633</v>
      </c>
      <c r="BV132" s="76">
        <f>($C$7+$D$7+$E$7)*Table53[[#This Row],[Locality''s Allocation Percentage ]]</f>
        <v>5744.2050463969572</v>
      </c>
      <c r="BW132" s="76">
        <f>$F$7*Table53[[#This Row],[Locality''s Allocation Percentage ]]</f>
        <v>2009.1430474965227</v>
      </c>
      <c r="BX132" s="76">
        <f t="shared" si="28"/>
        <v>502.28576187413069</v>
      </c>
    </row>
    <row r="133" spans="10:76" s="19" customFormat="1" ht="18" customHeight="1" x14ac:dyDescent="0.3">
      <c r="J133" s="36" t="s">
        <v>38</v>
      </c>
      <c r="K133" s="37">
        <v>6.4900649006490096E-3</v>
      </c>
      <c r="M133" s="22" t="s">
        <v>38</v>
      </c>
      <c r="N133" s="61">
        <f>($C$5+$D$5+$E$5)*Table53[[#This Row],[Locality''s Allocation Percentage ]]</f>
        <v>26390.610513863623</v>
      </c>
      <c r="O133" s="61">
        <f>($C$6+$D$6+$E$6)*Table53[[#This Row],[Locality''s Allocation Percentage ]]</f>
        <v>167066.95243685943</v>
      </c>
      <c r="P133" s="61">
        <f>($C$7+$D$7+$E$7)*Table53[[#This Row],[Locality''s Allocation Percentage ]]</f>
        <v>43348.710175716638</v>
      </c>
      <c r="Q133" s="61">
        <f>($C$8+$D$8+$E$8)*Table53[[#This Row],[Locality''s Allocation Percentage ]]</f>
        <v>34714.5881047242</v>
      </c>
      <c r="R133" s="61">
        <f>($C$9+$D$9+$E$9)*Table53[[#This Row],[Locality''s Allocation Percentage ]]</f>
        <v>34714.588104391245</v>
      </c>
      <c r="S133" s="61">
        <f>($C$10+$D$10+$E$10)*Table53[[#This Row],[Locality''s Allocation Percentage ]]</f>
        <v>40043.416828769718</v>
      </c>
      <c r="T133" s="61">
        <f>($C$11+$D$11+$E$11)*Table53[[#This Row],[Locality''s Allocation Percentage ]]</f>
        <v>29281.894481826126</v>
      </c>
      <c r="U133" s="61">
        <f>($C$12+$D$12+$E$12)*Table53[[#This Row],[Locality''s Allocation Percentage ]]</f>
        <v>46157.366721623337</v>
      </c>
      <c r="V133" s="61">
        <f>($C$13+$D$13+$E$13)*Table53[[#This Row],[Locality''s Allocation Percentage ]]</f>
        <v>47613.069127008253</v>
      </c>
      <c r="W133" s="61">
        <f>($C$14+$D$14+$E$14)*Table53[[#This Row],[Locality''s Allocation Percentage ]]</f>
        <v>47613.06916030396</v>
      </c>
      <c r="X133" s="61">
        <f>($C$15+$D$15+$E$15)*Table53[[#This Row],[Locality''s Allocation Percentage ]]</f>
        <v>41105.037773483476</v>
      </c>
      <c r="Y133" s="61">
        <f>($C$16+$D$16+$E$16)*Table53[[#This Row],[Locality''s Allocation Percentage ]]</f>
        <v>34320.50674327428</v>
      </c>
      <c r="Z133" s="61">
        <f>($C$17+$D$17+$E$17)*Table53[[#This Row],[Locality''s Allocation Percentage ]]</f>
        <v>34320.50674327428</v>
      </c>
      <c r="AA133" s="61">
        <f>($C$18+$D$18+$E$18)*Table53[[#This Row],[Locality''s Allocation Percentage ]]</f>
        <v>34320.50674327428</v>
      </c>
      <c r="AB133" s="61">
        <f>($C$19+$D$19+$E$19)*Table53[[#This Row],[Locality''s Allocation Percentage ]]</f>
        <v>34320.50674327428</v>
      </c>
      <c r="AC133" s="61">
        <f>($C$20+$D$20+$E$20)*Table53[[#This Row],[Locality''s Allocation Percentage ]]</f>
        <v>34320.50674327428</v>
      </c>
      <c r="AD133" s="61">
        <f>($C$21+$D$21+$E$21)*Table53[[#This Row],[Locality''s Allocation Percentage ]]</f>
        <v>34320.50674327428</v>
      </c>
      <c r="AE133" s="61">
        <f>($C$22+$D$22+$E$22)*Table53[[#This Row],[Locality''s Allocation Percentage ]]</f>
        <v>34320.50674327428</v>
      </c>
      <c r="AF133" s="61"/>
      <c r="AG133" s="61"/>
      <c r="AH133" s="61">
        <f>$F$6*Table53[[#This Row],[Locality''s Allocation Percentage ]]</f>
        <v>60453.591732024688</v>
      </c>
      <c r="AI133" s="61">
        <f>$F$7*Table53[[#This Row],[Locality''s Allocation Percentage ]]</f>
        <v>15162.021370060991</v>
      </c>
      <c r="AJ133" s="61">
        <f>$F$8*Table53[[#This Row],[Locality''s Allocation Percentage ]]</f>
        <v>12728.68230506554</v>
      </c>
      <c r="AK133" s="61">
        <f>$F$9*Table53[[#This Row],[Locality''s Allocation Percentage ]]</f>
        <v>12728.682304943457</v>
      </c>
      <c r="AL133" s="61">
        <f>$F$10*Table53[[#This Row],[Locality''s Allocation Percentage ]]</f>
        <v>14682.586170548895</v>
      </c>
      <c r="AM133" s="61">
        <f>$F$11*Table53[[#This Row],[Locality''s Allocation Percentage ]]</f>
        <v>10736.694643336245</v>
      </c>
      <c r="AN133" s="61">
        <f>$F$12*Table53[[#This Row],[Locality''s Allocation Percentage ]]</f>
        <v>16924.367797928557</v>
      </c>
      <c r="AO133" s="61">
        <f>$F$13*Table53[[#This Row],[Locality''s Allocation Percentage ]]</f>
        <v>17458.12534656969</v>
      </c>
      <c r="AP133" s="61">
        <f>$F$14*Table53[[#This Row],[Locality''s Allocation Percentage ]]</f>
        <v>17458.125358778118</v>
      </c>
      <c r="AQ133" s="61">
        <f>$F$15*Table53[[#This Row],[Locality''s Allocation Percentage ]]</f>
        <v>15071.847183610607</v>
      </c>
      <c r="AR133" s="61">
        <f>$F$16*Table53[[#This Row],[Locality''s Allocation Percentage ]]</f>
        <v>12584.185805867235</v>
      </c>
      <c r="AS133" s="61">
        <f>$F$17*Table53[[#This Row],[Locality''s Allocation Percentage ]]</f>
        <v>12584.185805867235</v>
      </c>
      <c r="AT133" s="61">
        <f>$F$18*Table53[[#This Row],[Locality''s Allocation Percentage ]]</f>
        <v>12584.185805867235</v>
      </c>
      <c r="AU133" s="61">
        <f>$F$19*Table53[[#This Row],[Locality''s Allocation Percentage ]]</f>
        <v>12584.185805867235</v>
      </c>
      <c r="AV133" s="61">
        <f>$F$20*Table53[[#This Row],[Locality''s Allocation Percentage ]]</f>
        <v>12584.185805867235</v>
      </c>
      <c r="AW133" s="61">
        <f>$F$21*Table53[[#This Row],[Locality''s Allocation Percentage ]]</f>
        <v>12584.185805867235</v>
      </c>
      <c r="AX133" s="61">
        <f>$F$22*Table53[[#This Row],[Locality''s Allocation Percentage ]]</f>
        <v>12584.185805867235</v>
      </c>
      <c r="AY133" s="61"/>
      <c r="AZ133" s="61">
        <f t="shared" ref="AZ133:BA136" si="45">AG133*0.25</f>
        <v>0</v>
      </c>
      <c r="BA133" s="61">
        <f t="shared" si="45"/>
        <v>15113.397933006172</v>
      </c>
      <c r="BB133" s="61">
        <f t="shared" si="30"/>
        <v>3790.5053425152478</v>
      </c>
      <c r="BC133" s="61">
        <f t="shared" si="31"/>
        <v>3182.1705762663851</v>
      </c>
      <c r="BD133" s="61">
        <f t="shared" si="32"/>
        <v>3182.1705762358642</v>
      </c>
      <c r="BE133" s="61">
        <f t="shared" si="33"/>
        <v>3670.6465426372238</v>
      </c>
      <c r="BF133" s="61">
        <f t="shared" si="34"/>
        <v>2684.1736608340611</v>
      </c>
      <c r="BG133" s="61">
        <f t="shared" si="35"/>
        <v>4231.0919494821392</v>
      </c>
      <c r="BH133" s="61">
        <f t="shared" si="36"/>
        <v>4364.5313366424225</v>
      </c>
      <c r="BI133" s="61">
        <f t="shared" si="37"/>
        <v>4364.5313396945294</v>
      </c>
      <c r="BJ133" s="61">
        <f t="shared" si="38"/>
        <v>3767.9617959026518</v>
      </c>
      <c r="BK133" s="61">
        <f t="shared" si="39"/>
        <v>3146.0464514668088</v>
      </c>
      <c r="BL133" s="61">
        <f t="shared" si="40"/>
        <v>3146.0464514668088</v>
      </c>
      <c r="BM133" s="61">
        <f t="shared" si="41"/>
        <v>3146.0464514668088</v>
      </c>
      <c r="BN133" s="61">
        <f t="shared" si="42"/>
        <v>3146.0464514668088</v>
      </c>
      <c r="BO133" s="61">
        <f t="shared" si="43"/>
        <v>3146.0464514668088</v>
      </c>
      <c r="BP133" s="61">
        <f t="shared" si="44"/>
        <v>3146.0464514668088</v>
      </c>
      <c r="BQ133" s="61">
        <f t="shared" si="29"/>
        <v>3146.0464514668088</v>
      </c>
      <c r="BR133" s="61"/>
      <c r="BS133" s="61">
        <f>($C$6+$D$6+$E$6)*Table53[[#This Row],[Locality''s Allocation Percentage ]]</f>
        <v>167066.95243685943</v>
      </c>
      <c r="BT133" s="61">
        <f>$F$6*Table53[[#This Row],[Locality''s Allocation Percentage ]]</f>
        <v>60453.591732024688</v>
      </c>
      <c r="BU133" s="61">
        <f t="shared" ref="BU133:BU136" si="46">BT133*0.25</f>
        <v>15113.397933006172</v>
      </c>
      <c r="BV133" s="76">
        <f>($C$7+$D$7+$E$7)*Table53[[#This Row],[Locality''s Allocation Percentage ]]</f>
        <v>43348.710175716638</v>
      </c>
      <c r="BW133" s="76">
        <f>$F$7*Table53[[#This Row],[Locality''s Allocation Percentage ]]</f>
        <v>15162.021370060991</v>
      </c>
      <c r="BX133" s="76">
        <f t="shared" ref="BX133:BX136" si="47">BW133*0.25</f>
        <v>3790.5053425152478</v>
      </c>
    </row>
    <row r="134" spans="10:76" s="19" customFormat="1" ht="18" customHeight="1" x14ac:dyDescent="0.3">
      <c r="J134" s="36" t="s">
        <v>17</v>
      </c>
      <c r="K134" s="37">
        <v>1.7560175601756E-2</v>
      </c>
      <c r="M134" s="22" t="s">
        <v>101</v>
      </c>
      <c r="N134" s="61">
        <f>($C$5+$D$5+$E$5)*Table53[[#This Row],[Locality''s Allocation Percentage ]]</f>
        <v>71405.103331809631</v>
      </c>
      <c r="O134" s="61">
        <f>($C$6+$D$6+$E$6)*Table53[[#This Row],[Locality''s Allocation Percentage ]]</f>
        <v>452033.23340389016</v>
      </c>
      <c r="P134" s="61">
        <f>($C$7+$D$7+$E$7)*Table53[[#This Row],[Locality''s Allocation Percentage ]]</f>
        <v>117288.6518775937</v>
      </c>
      <c r="Q134" s="61">
        <f>($C$8+$D$8+$E$8)*Table53[[#This Row],[Locality''s Allocation Percentage ]]</f>
        <v>93927.298477497083</v>
      </c>
      <c r="R134" s="61">
        <f>($C$9+$D$9+$E$9)*Table53[[#This Row],[Locality''s Allocation Percentage ]]</f>
        <v>93927.298476596203</v>
      </c>
      <c r="S134" s="61">
        <f>($C$10+$D$10+$E$10)*Table53[[#This Row],[Locality''s Allocation Percentage ]]</f>
        <v>108345.51610372808</v>
      </c>
      <c r="T134" s="61">
        <f>($C$11+$D$11+$E$11)*Table53[[#This Row],[Locality''s Allocation Percentage ]]</f>
        <v>79228.053482413874</v>
      </c>
      <c r="U134" s="61">
        <f>($C$12+$D$12+$E$12)*Table53[[#This Row],[Locality''s Allocation Percentage ]]</f>
        <v>124888.03692322105</v>
      </c>
      <c r="V134" s="61">
        <f>($C$13+$D$13+$E$13)*Table53[[#This Row],[Locality''s Allocation Percentage ]]</f>
        <v>128826.73249156604</v>
      </c>
      <c r="W134" s="61">
        <f>($C$14+$D$14+$E$14)*Table53[[#This Row],[Locality''s Allocation Percentage ]]</f>
        <v>128826.73258165429</v>
      </c>
      <c r="X134" s="61">
        <f>($C$15+$D$15+$E$15)*Table53[[#This Row],[Locality''s Allocation Percentage ]]</f>
        <v>111217.94503888578</v>
      </c>
      <c r="Y134" s="61">
        <f>($C$16+$D$16+$E$16)*Table53[[#This Row],[Locality''s Allocation Percentage ]]</f>
        <v>92861.032112772795</v>
      </c>
      <c r="Z134" s="61">
        <f>($C$17+$D$17+$E$17)*Table53[[#This Row],[Locality''s Allocation Percentage ]]</f>
        <v>92861.032112772795</v>
      </c>
      <c r="AA134" s="61">
        <f>($C$18+$D$18+$E$18)*Table53[[#This Row],[Locality''s Allocation Percentage ]]</f>
        <v>92861.032112772795</v>
      </c>
      <c r="AB134" s="61">
        <f>($C$19+$D$19+$E$19)*Table53[[#This Row],[Locality''s Allocation Percentage ]]</f>
        <v>92861.032112772795</v>
      </c>
      <c r="AC134" s="61">
        <f>($C$20+$D$20+$E$20)*Table53[[#This Row],[Locality''s Allocation Percentage ]]</f>
        <v>92861.032112772795</v>
      </c>
      <c r="AD134" s="61">
        <f>($C$21+$D$21+$E$21)*Table53[[#This Row],[Locality''s Allocation Percentage ]]</f>
        <v>92861.032112772795</v>
      </c>
      <c r="AE134" s="61">
        <f>($C$22+$D$22+$E$22)*Table53[[#This Row],[Locality''s Allocation Percentage ]]</f>
        <v>92861.032112772795</v>
      </c>
      <c r="AF134" s="61"/>
      <c r="AG134" s="61"/>
      <c r="AH134" s="61">
        <f>$F$6*Table53[[#This Row],[Locality''s Allocation Percentage ]]</f>
        <v>163569.34835352108</v>
      </c>
      <c r="AI134" s="61">
        <f>$F$7*Table53[[#This Row],[Locality''s Allocation Percentage ]]</f>
        <v>41023.897574463881</v>
      </c>
      <c r="AJ134" s="61">
        <f>$F$8*Table53[[#This Row],[Locality''s Allocation Percentage ]]</f>
        <v>34440.009441748931</v>
      </c>
      <c r="AK134" s="61">
        <f>$F$9*Table53[[#This Row],[Locality''s Allocation Percentage ]]</f>
        <v>34440.00944141861</v>
      </c>
      <c r="AL134" s="61">
        <f>$F$10*Table53[[#This Row],[Locality''s Allocation Percentage ]]</f>
        <v>39726.689238033621</v>
      </c>
      <c r="AM134" s="61">
        <f>$F$11*Table53[[#This Row],[Locality''s Allocation Percentage ]]</f>
        <v>29050.286276885083</v>
      </c>
      <c r="AN134" s="61">
        <f>$F$12*Table53[[#This Row],[Locality''s Allocation Percentage ]]</f>
        <v>45792.28020518105</v>
      </c>
      <c r="AO134" s="61">
        <f>$F$13*Table53[[#This Row],[Locality''s Allocation Percentage ]]</f>
        <v>47236.468580240879</v>
      </c>
      <c r="AP134" s="61">
        <f>$F$14*Table53[[#This Row],[Locality''s Allocation Percentage ]]</f>
        <v>47236.468613273231</v>
      </c>
      <c r="AQ134" s="61">
        <f>$F$15*Table53[[#This Row],[Locality''s Allocation Percentage ]]</f>
        <v>40779.913180924785</v>
      </c>
      <c r="AR134" s="61">
        <f>$F$16*Table53[[#This Row],[Locality''s Allocation Percentage ]]</f>
        <v>34049.045108016689</v>
      </c>
      <c r="AS134" s="61">
        <f>$F$17*Table53[[#This Row],[Locality''s Allocation Percentage ]]</f>
        <v>34049.045108016689</v>
      </c>
      <c r="AT134" s="61">
        <f>$F$18*Table53[[#This Row],[Locality''s Allocation Percentage ]]</f>
        <v>34049.045108016689</v>
      </c>
      <c r="AU134" s="61">
        <f>$F$19*Table53[[#This Row],[Locality''s Allocation Percentage ]]</f>
        <v>34049.045108016689</v>
      </c>
      <c r="AV134" s="61">
        <f>$F$20*Table53[[#This Row],[Locality''s Allocation Percentage ]]</f>
        <v>34049.045108016689</v>
      </c>
      <c r="AW134" s="61">
        <f>$F$21*Table53[[#This Row],[Locality''s Allocation Percentage ]]</f>
        <v>34049.045108016689</v>
      </c>
      <c r="AX134" s="61">
        <f>$F$22*Table53[[#This Row],[Locality''s Allocation Percentage ]]</f>
        <v>34049.045108016689</v>
      </c>
      <c r="AY134" s="61"/>
      <c r="AZ134" s="61">
        <f t="shared" si="45"/>
        <v>0</v>
      </c>
      <c r="BA134" s="61">
        <f t="shared" si="45"/>
        <v>40892.337088380271</v>
      </c>
      <c r="BB134" s="61">
        <f t="shared" si="30"/>
        <v>10255.97439361597</v>
      </c>
      <c r="BC134" s="61">
        <f t="shared" si="31"/>
        <v>8610.0023604372327</v>
      </c>
      <c r="BD134" s="61">
        <f t="shared" si="32"/>
        <v>8610.0023603546524</v>
      </c>
      <c r="BE134" s="61">
        <f t="shared" si="33"/>
        <v>9931.6723095084053</v>
      </c>
      <c r="BF134" s="61">
        <f t="shared" si="34"/>
        <v>7262.5715692212707</v>
      </c>
      <c r="BG134" s="61">
        <f t="shared" si="35"/>
        <v>11448.070051295263</v>
      </c>
      <c r="BH134" s="61">
        <f t="shared" si="36"/>
        <v>11809.11714506022</v>
      </c>
      <c r="BI134" s="61">
        <f t="shared" si="37"/>
        <v>11809.117153318308</v>
      </c>
      <c r="BJ134" s="61">
        <f t="shared" si="38"/>
        <v>10194.978295231196</v>
      </c>
      <c r="BK134" s="61">
        <f t="shared" si="39"/>
        <v>8512.2612770041724</v>
      </c>
      <c r="BL134" s="61">
        <f t="shared" si="40"/>
        <v>8512.2612770041724</v>
      </c>
      <c r="BM134" s="61">
        <f t="shared" si="41"/>
        <v>8512.2612770041724</v>
      </c>
      <c r="BN134" s="61">
        <f t="shared" si="42"/>
        <v>8512.2612770041724</v>
      </c>
      <c r="BO134" s="61">
        <f t="shared" si="43"/>
        <v>8512.2612770041724</v>
      </c>
      <c r="BP134" s="61">
        <f t="shared" si="44"/>
        <v>8512.2612770041724</v>
      </c>
      <c r="BQ134" s="61">
        <f t="shared" si="29"/>
        <v>8512.2612770041724</v>
      </c>
      <c r="BR134" s="61"/>
      <c r="BS134" s="61">
        <f>($C$6+$D$6+$E$6)*Table53[[#This Row],[Locality''s Allocation Percentage ]]</f>
        <v>452033.23340389016</v>
      </c>
      <c r="BT134" s="61">
        <f>$F$6*Table53[[#This Row],[Locality''s Allocation Percentage ]]</f>
        <v>163569.34835352108</v>
      </c>
      <c r="BU134" s="61">
        <f t="shared" si="46"/>
        <v>40892.337088380271</v>
      </c>
      <c r="BV134" s="76">
        <f>($C$7+$D$7+$E$7)*Table53[[#This Row],[Locality''s Allocation Percentage ]]</f>
        <v>117288.6518775937</v>
      </c>
      <c r="BW134" s="76">
        <f>$F$7*Table53[[#This Row],[Locality''s Allocation Percentage ]]</f>
        <v>41023.897574463881</v>
      </c>
      <c r="BX134" s="76">
        <f t="shared" si="47"/>
        <v>10255.97439361597</v>
      </c>
    </row>
    <row r="135" spans="10:76" s="19" customFormat="1" ht="18" customHeight="1" x14ac:dyDescent="0.3">
      <c r="J135" s="36" t="s">
        <v>275</v>
      </c>
      <c r="K135" s="37">
        <v>6.4200642006420096E-3</v>
      </c>
      <c r="M135" s="22" t="s">
        <v>88</v>
      </c>
      <c r="N135" s="61">
        <f>($C$5+$D$5+$E$5)*Table53[[#This Row],[Locality''s Allocation Percentage ]]</f>
        <v>26105.966024499918</v>
      </c>
      <c r="O135" s="61">
        <f>($C$6+$D$6+$E$6)*Table53[[#This Row],[Locality''s Allocation Percentage ]]</f>
        <v>165264.99763399654</v>
      </c>
      <c r="P135" s="61">
        <f>($C$7+$D$7+$E$7)*Table53[[#This Row],[Locality''s Allocation Percentage ]]</f>
        <v>42881.158602172698</v>
      </c>
      <c r="Q135" s="61">
        <f>($C$8+$D$8+$E$8)*Table53[[#This Row],[Locality''s Allocation Percentage ]]</f>
        <v>34340.162655212538</v>
      </c>
      <c r="R135" s="61">
        <f>($C$9+$D$9+$E$9)*Table53[[#This Row],[Locality''s Allocation Percentage ]]</f>
        <v>34340.16265488317</v>
      </c>
      <c r="S135" s="61">
        <f>($C$10+$D$10+$E$10)*Table53[[#This Row],[Locality''s Allocation Percentage ]]</f>
        <v>39611.515568675131</v>
      </c>
      <c r="T135" s="61">
        <f>($C$11+$D$11+$E$11)*Table53[[#This Row],[Locality''s Allocation Percentage ]]</f>
        <v>28966.065111452041</v>
      </c>
      <c r="U135" s="61">
        <f>($C$12+$D$12+$E$12)*Table53[[#This Row],[Locality''s Allocation Percentage ]]</f>
        <v>45659.521471929409</v>
      </c>
      <c r="V135" s="61">
        <f>($C$13+$D$13+$E$13)*Table53[[#This Row],[Locality''s Allocation Percentage ]]</f>
        <v>47099.522926871032</v>
      </c>
      <c r="W135" s="61">
        <f>($C$14+$D$14+$E$14)*Table53[[#This Row],[Locality''s Allocation Percentage ]]</f>
        <v>47099.522959807618</v>
      </c>
      <c r="X135" s="61">
        <f>($C$15+$D$15+$E$15)*Table53[[#This Row],[Locality''s Allocation Percentage ]]</f>
        <v>40661.686056358078</v>
      </c>
      <c r="Y135" s="61">
        <f>($C$16+$D$16+$E$16)*Table53[[#This Row],[Locality''s Allocation Percentage ]]</f>
        <v>33950.331786104914</v>
      </c>
      <c r="Z135" s="61">
        <f>($C$17+$D$17+$E$17)*Table53[[#This Row],[Locality''s Allocation Percentage ]]</f>
        <v>33950.331786104914</v>
      </c>
      <c r="AA135" s="61">
        <f>($C$18+$D$18+$E$18)*Table53[[#This Row],[Locality''s Allocation Percentage ]]</f>
        <v>33950.331786104914</v>
      </c>
      <c r="AB135" s="61">
        <f>($C$19+$D$19+$E$19)*Table53[[#This Row],[Locality''s Allocation Percentage ]]</f>
        <v>33950.331786104914</v>
      </c>
      <c r="AC135" s="61">
        <f>($C$20+$D$20+$E$20)*Table53[[#This Row],[Locality''s Allocation Percentage ]]</f>
        <v>33950.331786104914</v>
      </c>
      <c r="AD135" s="61">
        <f>($C$21+$D$21+$E$21)*Table53[[#This Row],[Locality''s Allocation Percentage ]]</f>
        <v>33950.331786104914</v>
      </c>
      <c r="AE135" s="61">
        <f>($C$22+$D$22+$E$22)*Table53[[#This Row],[Locality''s Allocation Percentage ]]</f>
        <v>33950.331786104914</v>
      </c>
      <c r="AF135" s="61"/>
      <c r="AG135" s="61"/>
      <c r="AH135" s="61">
        <f>$F$6*Table53[[#This Row],[Locality''s Allocation Percentage ]]</f>
        <v>59801.549910569876</v>
      </c>
      <c r="AI135" s="61">
        <f>$F$7*Table53[[#This Row],[Locality''s Allocation Percentage ]]</f>
        <v>14998.486470846157</v>
      </c>
      <c r="AJ135" s="61">
        <f>$F$8*Table53[[#This Row],[Locality''s Allocation Percentage ]]</f>
        <v>12591.392973577931</v>
      </c>
      <c r="AK135" s="61">
        <f>$F$9*Table53[[#This Row],[Locality''s Allocation Percentage ]]</f>
        <v>12591.392973457165</v>
      </c>
      <c r="AL135" s="61">
        <f>$F$10*Table53[[#This Row],[Locality''s Allocation Percentage ]]</f>
        <v>14524.22237518088</v>
      </c>
      <c r="AM135" s="61">
        <f>$F$11*Table53[[#This Row],[Locality''s Allocation Percentage ]]</f>
        <v>10620.890540865747</v>
      </c>
      <c r="AN135" s="61">
        <f>$F$12*Table53[[#This Row],[Locality''s Allocation Percentage ]]</f>
        <v>16741.824539707446</v>
      </c>
      <c r="AO135" s="61">
        <f>$F$13*Table53[[#This Row],[Locality''s Allocation Percentage ]]</f>
        <v>17269.825073186043</v>
      </c>
      <c r="AP135" s="61">
        <f>$F$14*Table53[[#This Row],[Locality''s Allocation Percentage ]]</f>
        <v>17269.82508526279</v>
      </c>
      <c r="AQ135" s="61">
        <f>$F$15*Table53[[#This Row],[Locality''s Allocation Percentage ]]</f>
        <v>14909.284887331294</v>
      </c>
      <c r="AR135" s="61">
        <f>$F$16*Table53[[#This Row],[Locality''s Allocation Percentage ]]</f>
        <v>12448.454988238467</v>
      </c>
      <c r="AS135" s="61">
        <f>$F$17*Table53[[#This Row],[Locality''s Allocation Percentage ]]</f>
        <v>12448.454988238467</v>
      </c>
      <c r="AT135" s="61">
        <f>$F$18*Table53[[#This Row],[Locality''s Allocation Percentage ]]</f>
        <v>12448.454988238467</v>
      </c>
      <c r="AU135" s="61">
        <f>$F$19*Table53[[#This Row],[Locality''s Allocation Percentage ]]</f>
        <v>12448.454988238467</v>
      </c>
      <c r="AV135" s="61">
        <f>$F$20*Table53[[#This Row],[Locality''s Allocation Percentage ]]</f>
        <v>12448.454988238467</v>
      </c>
      <c r="AW135" s="61">
        <f>$F$21*Table53[[#This Row],[Locality''s Allocation Percentage ]]</f>
        <v>12448.454988238467</v>
      </c>
      <c r="AX135" s="61">
        <f>$F$22*Table53[[#This Row],[Locality''s Allocation Percentage ]]</f>
        <v>12448.454988238467</v>
      </c>
      <c r="AY135" s="61"/>
      <c r="AZ135" s="61">
        <f t="shared" si="45"/>
        <v>0</v>
      </c>
      <c r="BA135" s="61">
        <f t="shared" si="45"/>
        <v>14950.387477642469</v>
      </c>
      <c r="BB135" s="61">
        <f t="shared" si="30"/>
        <v>3749.6216177115393</v>
      </c>
      <c r="BC135" s="61">
        <f t="shared" si="31"/>
        <v>3147.8482433944828</v>
      </c>
      <c r="BD135" s="61">
        <f t="shared" si="32"/>
        <v>3147.8482433642912</v>
      </c>
      <c r="BE135" s="61">
        <f t="shared" si="33"/>
        <v>3631.0555937952199</v>
      </c>
      <c r="BF135" s="61">
        <f t="shared" si="34"/>
        <v>2655.2226352164366</v>
      </c>
      <c r="BG135" s="61">
        <f t="shared" si="35"/>
        <v>4185.4561349268615</v>
      </c>
      <c r="BH135" s="61">
        <f t="shared" si="36"/>
        <v>4317.4562682965106</v>
      </c>
      <c r="BI135" s="61">
        <f t="shared" si="37"/>
        <v>4317.4562713156974</v>
      </c>
      <c r="BJ135" s="61">
        <f t="shared" si="38"/>
        <v>3727.3212218328235</v>
      </c>
      <c r="BK135" s="61">
        <f t="shared" si="39"/>
        <v>3112.1137470596168</v>
      </c>
      <c r="BL135" s="61">
        <f t="shared" si="40"/>
        <v>3112.1137470596168</v>
      </c>
      <c r="BM135" s="61">
        <f t="shared" si="41"/>
        <v>3112.1137470596168</v>
      </c>
      <c r="BN135" s="61">
        <f t="shared" si="42"/>
        <v>3112.1137470596168</v>
      </c>
      <c r="BO135" s="61">
        <f t="shared" si="43"/>
        <v>3112.1137470596168</v>
      </c>
      <c r="BP135" s="61">
        <f t="shared" si="44"/>
        <v>3112.1137470596168</v>
      </c>
      <c r="BQ135" s="61">
        <f t="shared" si="29"/>
        <v>3112.1137470596168</v>
      </c>
      <c r="BR135" s="61"/>
      <c r="BS135" s="61">
        <f>($C$6+$D$6+$E$6)*Table53[[#This Row],[Locality''s Allocation Percentage ]]</f>
        <v>165264.99763399654</v>
      </c>
      <c r="BT135" s="61">
        <f>$F$6*Table53[[#This Row],[Locality''s Allocation Percentage ]]</f>
        <v>59801.549910569876</v>
      </c>
      <c r="BU135" s="61">
        <f t="shared" si="46"/>
        <v>14950.387477642469</v>
      </c>
      <c r="BV135" s="76">
        <f>($C$7+$D$7+$E$7)*Table53[[#This Row],[Locality''s Allocation Percentage ]]</f>
        <v>42881.158602172698</v>
      </c>
      <c r="BW135" s="76">
        <f>$F$7*Table53[[#This Row],[Locality''s Allocation Percentage ]]</f>
        <v>14998.486470846157</v>
      </c>
      <c r="BX135" s="76">
        <f t="shared" si="47"/>
        <v>3749.6216177115393</v>
      </c>
    </row>
    <row r="136" spans="10:76" s="19" customFormat="1" ht="18" customHeight="1" x14ac:dyDescent="0.3">
      <c r="J136" s="59" t="s">
        <v>276</v>
      </c>
      <c r="K136" s="60">
        <v>5.6100561005610096E-3</v>
      </c>
      <c r="M136" s="22" t="s">
        <v>133</v>
      </c>
      <c r="N136" s="61">
        <f>($C$5+$D$5+$E$5)*Table53[[#This Row],[Locality''s Allocation Percentage ]]</f>
        <v>22812.222647577037</v>
      </c>
      <c r="O136" s="61">
        <f>($C$6+$D$6+$E$6)*Table53[[#This Row],[Locality''s Allocation Percentage ]]</f>
        <v>144413.80634372597</v>
      </c>
      <c r="P136" s="61">
        <f>($C$7+$D$7+$E$7)*Table53[[#This Row],[Locality''s Allocation Percentage ]]</f>
        <v>37470.918965449986</v>
      </c>
      <c r="Q136" s="61">
        <f>($C$8+$D$8+$E$8)*Table53[[#This Row],[Locality''s Allocation Percentage ]]</f>
        <v>30007.525310863301</v>
      </c>
      <c r="R136" s="61">
        <f>($C$9+$D$9+$E$9)*Table53[[#This Row],[Locality''s Allocation Percentage ]]</f>
        <v>30007.525310575489</v>
      </c>
      <c r="S136" s="61">
        <f>($C$10+$D$10+$E$10)*Table53[[#This Row],[Locality''s Allocation Percentage ]]</f>
        <v>34613.800987580609</v>
      </c>
      <c r="T136" s="61">
        <f>($C$11+$D$11+$E$11)*Table53[[#This Row],[Locality''s Allocation Percentage ]]</f>
        <v>25311.468111409031</v>
      </c>
      <c r="U136" s="61">
        <f>($C$12+$D$12+$E$12)*Table53[[#This Row],[Locality''s Allocation Percentage ]]</f>
        <v>39898.740725471034</v>
      </c>
      <c r="V136" s="61">
        <f>($C$13+$D$13+$E$13)*Table53[[#This Row],[Locality''s Allocation Percentage ]]</f>
        <v>41157.059753854599</v>
      </c>
      <c r="W136" s="61">
        <f>($C$14+$D$14+$E$14)*Table53[[#This Row],[Locality''s Allocation Percentage ]]</f>
        <v>41157.059782635639</v>
      </c>
      <c r="X136" s="61">
        <f>($C$15+$D$15+$E$15)*Table53[[#This Row],[Locality''s Allocation Percentage ]]</f>
        <v>35531.473329621316</v>
      </c>
      <c r="Y136" s="61">
        <f>($C$16+$D$16+$E$16)*Table53[[#This Row],[Locality''s Allocation Percentage ]]</f>
        <v>29666.878710287943</v>
      </c>
      <c r="Z136" s="61">
        <f>($C$17+$D$17+$E$17)*Table53[[#This Row],[Locality''s Allocation Percentage ]]</f>
        <v>29666.878710287943</v>
      </c>
      <c r="AA136" s="61">
        <f>($C$18+$D$18+$E$18)*Table53[[#This Row],[Locality''s Allocation Percentage ]]</f>
        <v>29666.878710287943</v>
      </c>
      <c r="AB136" s="61">
        <f>($C$19+$D$19+$E$19)*Table53[[#This Row],[Locality''s Allocation Percentage ]]</f>
        <v>29666.878710287943</v>
      </c>
      <c r="AC136" s="61">
        <f>($C$20+$D$20+$E$20)*Table53[[#This Row],[Locality''s Allocation Percentage ]]</f>
        <v>29666.878710287943</v>
      </c>
      <c r="AD136" s="61">
        <f>($C$21+$D$21+$E$21)*Table53[[#This Row],[Locality''s Allocation Percentage ]]</f>
        <v>29666.878710287943</v>
      </c>
      <c r="AE136" s="61">
        <f>($C$22+$D$22+$E$22)*Table53[[#This Row],[Locality''s Allocation Percentage ]]</f>
        <v>29666.878710287943</v>
      </c>
      <c r="AF136" s="61"/>
      <c r="AG136" s="61"/>
      <c r="AH136" s="61">
        <f>$F$6*Table53[[#This Row],[Locality''s Allocation Percentage ]]</f>
        <v>52256.49454802135</v>
      </c>
      <c r="AI136" s="61">
        <f>$F$7*Table53[[#This Row],[Locality''s Allocation Percentage ]]</f>
        <v>13106.154065645944</v>
      </c>
      <c r="AJ136" s="61">
        <f>$F$8*Table53[[#This Row],[Locality''s Allocation Percentage ]]</f>
        <v>11002.759280649876</v>
      </c>
      <c r="AK136" s="61">
        <f>$F$9*Table53[[#This Row],[Locality''s Allocation Percentage ]]</f>
        <v>11002.759280544347</v>
      </c>
      <c r="AL136" s="61">
        <f>$F$10*Table53[[#This Row],[Locality''s Allocation Percentage ]]</f>
        <v>12691.727028779556</v>
      </c>
      <c r="AM136" s="61">
        <f>$F$11*Table53[[#This Row],[Locality''s Allocation Percentage ]]</f>
        <v>9280.8716408499768</v>
      </c>
      <c r="AN136" s="61">
        <f>$F$12*Table53[[#This Row],[Locality''s Allocation Percentage ]]</f>
        <v>14629.538266006044</v>
      </c>
      <c r="AO136" s="61">
        <f>$F$13*Table53[[#This Row],[Locality''s Allocation Percentage ]]</f>
        <v>15090.921909746685</v>
      </c>
      <c r="AP136" s="61">
        <f>$F$14*Table53[[#This Row],[Locality''s Allocation Percentage ]]</f>
        <v>15090.921920299732</v>
      </c>
      <c r="AQ136" s="61">
        <f>$F$15*Table53[[#This Row],[Locality''s Allocation Percentage ]]</f>
        <v>13028.206887527816</v>
      </c>
      <c r="AR136" s="61">
        <f>$F$16*Table53[[#This Row],[Locality''s Allocation Percentage ]]</f>
        <v>10877.855527105579</v>
      </c>
      <c r="AS136" s="61">
        <f>$F$17*Table53[[#This Row],[Locality''s Allocation Percentage ]]</f>
        <v>10877.855527105579</v>
      </c>
      <c r="AT136" s="61">
        <f>$F$18*Table53[[#This Row],[Locality''s Allocation Percentage ]]</f>
        <v>10877.855527105579</v>
      </c>
      <c r="AU136" s="61">
        <f>$F$19*Table53[[#This Row],[Locality''s Allocation Percentage ]]</f>
        <v>10877.855527105579</v>
      </c>
      <c r="AV136" s="61">
        <f>$F$20*Table53[[#This Row],[Locality''s Allocation Percentage ]]</f>
        <v>10877.855527105579</v>
      </c>
      <c r="AW136" s="61">
        <f>$F$21*Table53[[#This Row],[Locality''s Allocation Percentage ]]</f>
        <v>10877.855527105579</v>
      </c>
      <c r="AX136" s="61">
        <f>$F$22*Table53[[#This Row],[Locality''s Allocation Percentage ]]</f>
        <v>10877.855527105579</v>
      </c>
      <c r="AY136" s="61"/>
      <c r="AZ136" s="61">
        <f t="shared" si="45"/>
        <v>0</v>
      </c>
      <c r="BA136" s="61">
        <f t="shared" si="45"/>
        <v>13064.123637005338</v>
      </c>
      <c r="BB136" s="61">
        <f t="shared" si="30"/>
        <v>3276.5385164114859</v>
      </c>
      <c r="BC136" s="61">
        <f t="shared" si="31"/>
        <v>2750.689820162469</v>
      </c>
      <c r="BD136" s="61">
        <f t="shared" si="32"/>
        <v>2750.6898201360868</v>
      </c>
      <c r="BE136" s="61">
        <f t="shared" si="33"/>
        <v>3172.9317571948891</v>
      </c>
      <c r="BF136" s="61">
        <f t="shared" si="34"/>
        <v>2320.2179102124942</v>
      </c>
      <c r="BG136" s="61">
        <f t="shared" si="35"/>
        <v>3657.384566501511</v>
      </c>
      <c r="BH136" s="61">
        <f t="shared" si="36"/>
        <v>3772.7304774366712</v>
      </c>
      <c r="BI136" s="61">
        <f t="shared" si="37"/>
        <v>3772.730480074933</v>
      </c>
      <c r="BJ136" s="61">
        <f t="shared" si="38"/>
        <v>3257.0517218819541</v>
      </c>
      <c r="BK136" s="61">
        <f t="shared" si="39"/>
        <v>2719.4638817763948</v>
      </c>
      <c r="BL136" s="61">
        <f t="shared" si="40"/>
        <v>2719.4638817763948</v>
      </c>
      <c r="BM136" s="61">
        <f t="shared" si="41"/>
        <v>2719.4638817763948</v>
      </c>
      <c r="BN136" s="61">
        <f t="shared" si="42"/>
        <v>2719.4638817763948</v>
      </c>
      <c r="BO136" s="61">
        <f t="shared" si="43"/>
        <v>2719.4638817763948</v>
      </c>
      <c r="BP136" s="61">
        <f t="shared" si="44"/>
        <v>2719.4638817763948</v>
      </c>
      <c r="BQ136" s="61">
        <f t="shared" si="29"/>
        <v>2719.4638817763948</v>
      </c>
      <c r="BR136" s="61"/>
      <c r="BS136" s="61">
        <f>($C$6+$D$6+$E$6)*Table53[[#This Row],[Locality''s Allocation Percentage ]]</f>
        <v>144413.80634372597</v>
      </c>
      <c r="BT136" s="61">
        <f>$F$6*Table53[[#This Row],[Locality''s Allocation Percentage ]]</f>
        <v>52256.49454802135</v>
      </c>
      <c r="BU136" s="61">
        <f t="shared" si="46"/>
        <v>13064.123637005338</v>
      </c>
      <c r="BV136" s="76">
        <f>($C$7+$D$7+$E$7)*Table53[[#This Row],[Locality''s Allocation Percentage ]]</f>
        <v>37470.918965449986</v>
      </c>
      <c r="BW136" s="76">
        <f>$F$7*Table53[[#This Row],[Locality''s Allocation Percentage ]]</f>
        <v>13106.154065645944</v>
      </c>
      <c r="BX136" s="76">
        <f t="shared" si="47"/>
        <v>3276.5385164114859</v>
      </c>
    </row>
    <row r="137" spans="10:76" s="19" customFormat="1" ht="18" customHeight="1" x14ac:dyDescent="0.3">
      <c r="J137"/>
      <c r="K137"/>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row>
    <row r="138" spans="10:76" s="19" customFormat="1" ht="18" customHeight="1" x14ac:dyDescent="0.3">
      <c r="J138"/>
      <c r="K138"/>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23">
        <f>SUM(BV4:BV136)</f>
        <v>6679241.4004029017</v>
      </c>
      <c r="BW138" s="23">
        <f t="shared" ref="BW138:BX138" si="48">SUM(BW4:BW136)</f>
        <v>2336189.4837977299</v>
      </c>
      <c r="BX138" s="23">
        <f t="shared" si="48"/>
        <v>584047.37094943249</v>
      </c>
    </row>
    <row r="139" spans="10:76" s="19" customFormat="1" ht="18" customHeight="1" x14ac:dyDescent="0.3">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row>
  </sheetData>
  <mergeCells count="3">
    <mergeCell ref="E1:F1"/>
    <mergeCell ref="B24:G28"/>
    <mergeCell ref="B31:F32"/>
  </mergeCells>
  <phoneticPr fontId="12"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4456-F622-4EA7-BCF2-D4292F7C8605}">
  <dimension ref="A1:S136"/>
  <sheetViews>
    <sheetView topLeftCell="A55" workbookViewId="0">
      <selection activeCell="D68" sqref="D68"/>
    </sheetView>
  </sheetViews>
  <sheetFormatPr defaultRowHeight="14.4" x14ac:dyDescent="0.3"/>
  <cols>
    <col min="1" max="1" width="23" bestFit="1" customWidth="1"/>
    <col min="2" max="19" width="12.6640625" customWidth="1"/>
  </cols>
  <sheetData>
    <row r="1" spans="1:19" x14ac:dyDescent="0.3">
      <c r="A1" s="1" t="s">
        <v>313</v>
      </c>
    </row>
    <row r="2" spans="1:19" x14ac:dyDescent="0.3">
      <c r="A2">
        <v>1</v>
      </c>
      <c r="B2">
        <v>2</v>
      </c>
      <c r="C2">
        <v>3</v>
      </c>
      <c r="D2">
        <v>4</v>
      </c>
      <c r="E2">
        <v>5</v>
      </c>
      <c r="F2">
        <v>6</v>
      </c>
      <c r="G2">
        <v>7</v>
      </c>
      <c r="H2">
        <v>8</v>
      </c>
      <c r="I2">
        <v>9</v>
      </c>
      <c r="J2">
        <v>10</v>
      </c>
      <c r="K2">
        <v>11</v>
      </c>
      <c r="L2">
        <v>12</v>
      </c>
      <c r="M2">
        <v>13</v>
      </c>
      <c r="N2">
        <v>14</v>
      </c>
      <c r="O2">
        <v>15</v>
      </c>
      <c r="P2">
        <v>16</v>
      </c>
      <c r="Q2">
        <v>17</v>
      </c>
      <c r="R2">
        <v>18</v>
      </c>
      <c r="S2">
        <v>19</v>
      </c>
    </row>
    <row r="3" spans="1:19" s="4" customFormat="1" x14ac:dyDescent="0.3">
      <c r="B3" s="4" t="s">
        <v>177</v>
      </c>
      <c r="C3" s="4" t="s">
        <v>179</v>
      </c>
      <c r="D3" s="4" t="s">
        <v>180</v>
      </c>
      <c r="E3" s="4" t="s">
        <v>182</v>
      </c>
      <c r="F3" s="4" t="s">
        <v>184</v>
      </c>
      <c r="G3" s="4" t="s">
        <v>186</v>
      </c>
      <c r="H3" s="4" t="s">
        <v>187</v>
      </c>
      <c r="I3" s="4" t="s">
        <v>188</v>
      </c>
      <c r="J3" s="4" t="s">
        <v>190</v>
      </c>
      <c r="K3" s="4" t="s">
        <v>192</v>
      </c>
      <c r="L3" s="4" t="s">
        <v>194</v>
      </c>
      <c r="M3" s="4" t="s">
        <v>196</v>
      </c>
      <c r="N3" s="4" t="s">
        <v>198</v>
      </c>
      <c r="O3" s="4" t="s">
        <v>199</v>
      </c>
      <c r="P3" s="4" t="s">
        <v>200</v>
      </c>
      <c r="Q3" s="4" t="s">
        <v>202</v>
      </c>
      <c r="R3" s="4" t="s">
        <v>204</v>
      </c>
      <c r="S3" s="4" t="s">
        <v>205</v>
      </c>
    </row>
    <row r="4" spans="1:19" x14ac:dyDescent="0.3">
      <c r="A4" t="str">
        <f>'Local multi year dist'!M4</f>
        <v>Accomack County</v>
      </c>
      <c r="B4" s="2">
        <f>IFERROR(VLOOKUP(A4,'Approved individual amount data'!$A$1:$S$135,2,FALSE),"")</f>
        <v>0</v>
      </c>
      <c r="C4" s="2">
        <f>IFERROR(VLOOKUP(A4,'Approved individual amount data'!$A$1:$S$135,3,FALSE),"")</f>
        <v>0</v>
      </c>
      <c r="D4" s="2">
        <f>IFERROR(VLOOKUP(A4,'Approved individual amount data'!$A$1:$S$135,4,FALSE),"")</f>
        <v>30734</v>
      </c>
      <c r="E4" s="2">
        <f>IFERROR(VLOOKUP(A4,'Approved individual amount data'!$A$1:$S$135,5,FALSE),"")</f>
        <v>0</v>
      </c>
      <c r="F4" s="2">
        <f>IFERROR(VLOOKUP(A4,'Approved individual amount data'!$A$1:$S$135,6,FALSE),"")</f>
        <v>0</v>
      </c>
      <c r="G4" s="2">
        <f>IFERROR(VLOOKUP(A4,'Approved individual amount data'!$A$1:$S$135,7,FALSE),"")</f>
        <v>0</v>
      </c>
      <c r="H4" s="2">
        <f>IFERROR(VLOOKUP(A4,'Approved individual amount data'!$A$1:$S$135,8,FALSE),"")</f>
        <v>0</v>
      </c>
      <c r="I4" s="2">
        <f>IFERROR(VLOOKUP(A4,'Approved individual amount data'!$A$1:$S$135,9,FALSE),"")</f>
        <v>0</v>
      </c>
      <c r="J4" s="2">
        <f>IFERROR(VLOOKUP(A4,'Approved individual amount data'!$A$1:$S$135,10,FALSE),"")</f>
        <v>0</v>
      </c>
      <c r="K4" s="2">
        <f>IFERROR(VLOOKUP(A4,'Approved individual amount data'!$A$1:$S$135,11,FALSE),"")</f>
        <v>0</v>
      </c>
      <c r="L4" s="2">
        <f>IFERROR(VLOOKUP(A4,'Approved individual amount data'!$A$1:$S$135,12,FALSE),"")</f>
        <v>0</v>
      </c>
      <c r="M4" s="2">
        <f>IFERROR(VLOOKUP(A4,'Approved individual amount data'!$A$1:$S$135,13,FALSE),"")</f>
        <v>0</v>
      </c>
      <c r="N4" s="2">
        <f>IFERROR(VLOOKUP(A4,'Approved individual amount data'!$A$1:$S$135,14,FALSE),"")</f>
        <v>0</v>
      </c>
      <c r="O4" s="2">
        <f>IFERROR(VLOOKUP(A4,'Approved individual amount data'!$A$1:$S$135,15,FALSE),"")</f>
        <v>0</v>
      </c>
      <c r="P4" s="2">
        <f>IFERROR(VLOOKUP(A4,'Approved individual amount data'!$A$1:$S$135,16,FALSE),"")</f>
        <v>0</v>
      </c>
      <c r="Q4" s="2">
        <f>IFERROR(VLOOKUP(A4,'Approved individual amount data'!$A$1:$S$135,17,FALSE),"")</f>
        <v>0</v>
      </c>
      <c r="R4" s="2">
        <f>IFERROR(VLOOKUP(A4,'Approved individual amount data'!$A$1:$S$135,18,FALSE),"")</f>
        <v>0</v>
      </c>
      <c r="S4" s="2">
        <f>IFERROR(VLOOKUP(A4,'Approved individual amount data'!$A$1:$S$135,19,FALSE),"")</f>
        <v>0</v>
      </c>
    </row>
    <row r="5" spans="1:19" x14ac:dyDescent="0.3">
      <c r="A5" t="str">
        <f>'Local multi year dist'!M5</f>
        <v>Albemarle County</v>
      </c>
      <c r="B5" s="2">
        <f>IFERROR(VLOOKUP(A5,'Approved individual amount data'!$A$1:$S$135,2,FALSE),"")</f>
        <v>0</v>
      </c>
      <c r="C5" s="2">
        <f>IFERROR(VLOOKUP(A5,'Approved individual amount data'!$A$1:$S$135,3,FALSE),"")</f>
        <v>0</v>
      </c>
      <c r="D5" s="2">
        <f>IFERROR(VLOOKUP(A5,'Approved individual amount data'!$A$1:$S$135,4,FALSE),"")</f>
        <v>0</v>
      </c>
      <c r="E5" s="2">
        <f>IFERROR(VLOOKUP(A5,'Approved individual amount data'!$A$1:$S$135,5,FALSE),"")</f>
        <v>0</v>
      </c>
      <c r="F5" s="2">
        <f>IFERROR(VLOOKUP(A5,'Approved individual amount data'!$A$1:$S$135,6,FALSE),"")</f>
        <v>0</v>
      </c>
      <c r="G5" s="2">
        <f>IFERROR(VLOOKUP(A5,'Approved individual amount data'!$A$1:$S$135,7,FALSE),"")</f>
        <v>0</v>
      </c>
      <c r="H5" s="2">
        <f>IFERROR(VLOOKUP(A5,'Approved individual amount data'!$A$1:$S$135,8,FALSE),"")</f>
        <v>0</v>
      </c>
      <c r="I5" s="2">
        <f>IFERROR(VLOOKUP(A5,'Approved individual amount data'!$A$1:$S$135,9,FALSE),"")</f>
        <v>0</v>
      </c>
      <c r="J5" s="2">
        <f>IFERROR(VLOOKUP(A5,'Approved individual amount data'!$A$1:$S$135,10,FALSE),"")</f>
        <v>0</v>
      </c>
      <c r="K5" s="2">
        <f>IFERROR(VLOOKUP(A5,'Approved individual amount data'!$A$1:$S$135,11,FALSE),"")</f>
        <v>0</v>
      </c>
      <c r="L5" s="2">
        <f>IFERROR(VLOOKUP(A5,'Approved individual amount data'!$A$1:$S$135,12,FALSE),"")</f>
        <v>0</v>
      </c>
      <c r="M5" s="2">
        <f>IFERROR(VLOOKUP(A5,'Approved individual amount data'!$A$1:$S$135,13,FALSE),"")</f>
        <v>0</v>
      </c>
      <c r="N5" s="2">
        <f>IFERROR(VLOOKUP(A5,'Approved individual amount data'!$A$1:$S$135,14,FALSE),"")</f>
        <v>0</v>
      </c>
      <c r="O5" s="2">
        <f>IFERROR(VLOOKUP(A5,'Approved individual amount data'!$A$1:$S$135,15,FALSE),"")</f>
        <v>0</v>
      </c>
      <c r="P5" s="2">
        <f>IFERROR(VLOOKUP(A5,'Approved individual amount data'!$A$1:$S$135,16,FALSE),"")</f>
        <v>0</v>
      </c>
      <c r="Q5" s="2">
        <f>IFERROR(VLOOKUP(A5,'Approved individual amount data'!$A$1:$S$135,17,FALSE),"")</f>
        <v>0</v>
      </c>
      <c r="R5" s="2">
        <f>IFERROR(VLOOKUP(A5,'Approved individual amount data'!$A$1:$S$135,18,FALSE),"")</f>
        <v>0</v>
      </c>
      <c r="S5" s="2">
        <f>IFERROR(VLOOKUP(A5,'Approved individual amount data'!$A$1:$S$135,19,FALSE),"")</f>
        <v>0</v>
      </c>
    </row>
    <row r="6" spans="1:19" x14ac:dyDescent="0.3">
      <c r="A6" t="str">
        <f>'Local multi year dist'!M6</f>
        <v>Alexandria City</v>
      </c>
      <c r="B6" s="2">
        <f>IFERROR(VLOOKUP(A6,'Approved individual amount data'!$A$1:$S$135,2,FALSE),"")</f>
        <v>0</v>
      </c>
      <c r="C6" s="2">
        <f>IFERROR(VLOOKUP(A6,'Approved individual amount data'!$A$1:$S$135,3,FALSE),"")</f>
        <v>0</v>
      </c>
      <c r="D6" s="2">
        <f>IFERROR(VLOOKUP(A6,'Approved individual amount data'!$A$1:$S$135,4,FALSE),"")</f>
        <v>0</v>
      </c>
      <c r="E6" s="2">
        <f>IFERROR(VLOOKUP(A6,'Approved individual amount data'!$A$1:$S$135,5,FALSE),"")</f>
        <v>0</v>
      </c>
      <c r="F6" s="2">
        <f>IFERROR(VLOOKUP(A6,'Approved individual amount data'!$A$1:$S$135,6,FALSE),"")</f>
        <v>0</v>
      </c>
      <c r="G6" s="2">
        <f>IFERROR(VLOOKUP(A6,'Approved individual amount data'!$A$1:$S$135,7,FALSE),"")</f>
        <v>0</v>
      </c>
      <c r="H6" s="2">
        <f>IFERROR(VLOOKUP(A6,'Approved individual amount data'!$A$1:$S$135,8,FALSE),"")</f>
        <v>0</v>
      </c>
      <c r="I6" s="2">
        <f>IFERROR(VLOOKUP(A6,'Approved individual amount data'!$A$1:$S$135,9,FALSE),"")</f>
        <v>0</v>
      </c>
      <c r="J6" s="2">
        <f>IFERROR(VLOOKUP(A6,'Approved individual amount data'!$A$1:$S$135,10,FALSE),"")</f>
        <v>0</v>
      </c>
      <c r="K6" s="2">
        <f>IFERROR(VLOOKUP(A6,'Approved individual amount data'!$A$1:$S$135,11,FALSE),"")</f>
        <v>0</v>
      </c>
      <c r="L6" s="2">
        <f>IFERROR(VLOOKUP(A6,'Approved individual amount data'!$A$1:$S$135,12,FALSE),"")</f>
        <v>0</v>
      </c>
      <c r="M6" s="2">
        <f>IFERROR(VLOOKUP(A6,'Approved individual amount data'!$A$1:$S$135,13,FALSE),"")</f>
        <v>0</v>
      </c>
      <c r="N6" s="2">
        <f>IFERROR(VLOOKUP(A6,'Approved individual amount data'!$A$1:$S$135,14,FALSE),"")</f>
        <v>0</v>
      </c>
      <c r="O6" s="2">
        <f>IFERROR(VLOOKUP(A6,'Approved individual amount data'!$A$1:$S$135,15,FALSE),"")</f>
        <v>0</v>
      </c>
      <c r="P6" s="2">
        <f>IFERROR(VLOOKUP(A6,'Approved individual amount data'!$A$1:$S$135,16,FALSE),"")</f>
        <v>0</v>
      </c>
      <c r="Q6" s="2">
        <f>IFERROR(VLOOKUP(A6,'Approved individual amount data'!$A$1:$S$135,17,FALSE),"")</f>
        <v>0</v>
      </c>
      <c r="R6" s="2">
        <f>IFERROR(VLOOKUP(A6,'Approved individual amount data'!$A$1:$S$135,18,FALSE),"")</f>
        <v>0</v>
      </c>
      <c r="S6" s="2">
        <f>IFERROR(VLOOKUP(A6,'Approved individual amount data'!$A$1:$S$135,19,FALSE),"")</f>
        <v>0</v>
      </c>
    </row>
    <row r="7" spans="1:19" x14ac:dyDescent="0.3">
      <c r="A7" t="str">
        <f>'Local multi year dist'!M7</f>
        <v>Alleghany County</v>
      </c>
      <c r="B7" s="2">
        <f>IFERROR(VLOOKUP(A7,'Approved individual amount data'!$A$1:$S$135,2,FALSE),"")</f>
        <v>0</v>
      </c>
      <c r="C7" s="2">
        <f>IFERROR(VLOOKUP(A7,'Approved individual amount data'!$A$1:$S$135,3,FALSE),"")</f>
        <v>0</v>
      </c>
      <c r="D7" s="2">
        <f>IFERROR(VLOOKUP(A7,'Approved individual amount data'!$A$1:$S$135,4,FALSE),"")</f>
        <v>0</v>
      </c>
      <c r="E7" s="2">
        <f>IFERROR(VLOOKUP(A7,'Approved individual amount data'!$A$1:$S$135,5,FALSE),"")</f>
        <v>0</v>
      </c>
      <c r="F7" s="2">
        <f>IFERROR(VLOOKUP(A7,'Approved individual amount data'!$A$1:$S$135,6,FALSE),"")</f>
        <v>0</v>
      </c>
      <c r="G7" s="2">
        <f>IFERROR(VLOOKUP(A7,'Approved individual amount data'!$A$1:$S$135,7,FALSE),"")</f>
        <v>0</v>
      </c>
      <c r="H7" s="2">
        <f>IFERROR(VLOOKUP(A7,'Approved individual amount data'!$A$1:$S$135,8,FALSE),"")</f>
        <v>0</v>
      </c>
      <c r="I7" s="2">
        <f>IFERROR(VLOOKUP(A7,'Approved individual amount data'!$A$1:$S$135,9,FALSE),"")</f>
        <v>0</v>
      </c>
      <c r="J7" s="2">
        <f>IFERROR(VLOOKUP(A7,'Approved individual amount data'!$A$1:$S$135,10,FALSE),"")</f>
        <v>0</v>
      </c>
      <c r="K7" s="2">
        <f>IFERROR(VLOOKUP(A7,'Approved individual amount data'!$A$1:$S$135,11,FALSE),"")</f>
        <v>0</v>
      </c>
      <c r="L7" s="2">
        <f>IFERROR(VLOOKUP(A7,'Approved individual amount data'!$A$1:$S$135,12,FALSE),"")</f>
        <v>0</v>
      </c>
      <c r="M7" s="2">
        <f>IFERROR(VLOOKUP(A7,'Approved individual amount data'!$A$1:$S$135,13,FALSE),"")</f>
        <v>0</v>
      </c>
      <c r="N7" s="2">
        <f>IFERROR(VLOOKUP(A7,'Approved individual amount data'!$A$1:$S$135,14,FALSE),"")</f>
        <v>0</v>
      </c>
      <c r="O7" s="2">
        <f>IFERROR(VLOOKUP(A7,'Approved individual amount data'!$A$1:$S$135,15,FALSE),"")</f>
        <v>0</v>
      </c>
      <c r="P7" s="2">
        <f>IFERROR(VLOOKUP(A7,'Approved individual amount data'!$A$1:$S$135,16,FALSE),"")</f>
        <v>0</v>
      </c>
      <c r="Q7" s="2">
        <f>IFERROR(VLOOKUP(A7,'Approved individual amount data'!$A$1:$S$135,17,FALSE),"")</f>
        <v>0</v>
      </c>
      <c r="R7" s="2">
        <f>IFERROR(VLOOKUP(A7,'Approved individual amount data'!$A$1:$S$135,18,FALSE),"")</f>
        <v>0</v>
      </c>
      <c r="S7" s="2">
        <f>IFERROR(VLOOKUP(A7,'Approved individual amount data'!$A$1:$S$135,19,FALSE),"")</f>
        <v>0</v>
      </c>
    </row>
    <row r="8" spans="1:19" x14ac:dyDescent="0.3">
      <c r="A8" t="str">
        <f>'Local multi year dist'!M8</f>
        <v>Amelia County</v>
      </c>
      <c r="B8" s="2">
        <f>IFERROR(VLOOKUP(A8,'Approved individual amount data'!$A$1:$S$135,2,FALSE),"")</f>
        <v>0</v>
      </c>
      <c r="C8" s="2">
        <f>IFERROR(VLOOKUP(A8,'Approved individual amount data'!$A$1:$S$135,3,FALSE),"")</f>
        <v>0</v>
      </c>
      <c r="D8" s="2">
        <f>IFERROR(VLOOKUP(A8,'Approved individual amount data'!$A$1:$S$135,4,FALSE),"")</f>
        <v>0</v>
      </c>
      <c r="E8" s="2">
        <f>IFERROR(VLOOKUP(A8,'Approved individual amount data'!$A$1:$S$135,5,FALSE),"")</f>
        <v>0</v>
      </c>
      <c r="F8" s="2">
        <f>IFERROR(VLOOKUP(A8,'Approved individual amount data'!$A$1:$S$135,6,FALSE),"")</f>
        <v>0</v>
      </c>
      <c r="G8" s="2">
        <f>IFERROR(VLOOKUP(A8,'Approved individual amount data'!$A$1:$S$135,7,FALSE),"")</f>
        <v>0</v>
      </c>
      <c r="H8" s="2">
        <f>IFERROR(VLOOKUP(A8,'Approved individual amount data'!$A$1:$S$135,8,FALSE),"")</f>
        <v>0</v>
      </c>
      <c r="I8" s="2">
        <f>IFERROR(VLOOKUP(A8,'Approved individual amount data'!$A$1:$S$135,9,FALSE),"")</f>
        <v>0</v>
      </c>
      <c r="J8" s="2">
        <f>IFERROR(VLOOKUP(A8,'Approved individual amount data'!$A$1:$S$135,10,FALSE),"")</f>
        <v>0</v>
      </c>
      <c r="K8" s="2">
        <f>IFERROR(VLOOKUP(A8,'Approved individual amount data'!$A$1:$S$135,11,FALSE),"")</f>
        <v>0</v>
      </c>
      <c r="L8" s="2">
        <f>IFERROR(VLOOKUP(A8,'Approved individual amount data'!$A$1:$S$135,12,FALSE),"")</f>
        <v>0</v>
      </c>
      <c r="M8" s="2">
        <f>IFERROR(VLOOKUP(A8,'Approved individual amount data'!$A$1:$S$135,13,FALSE),"")</f>
        <v>0</v>
      </c>
      <c r="N8" s="2">
        <f>IFERROR(VLOOKUP(A8,'Approved individual amount data'!$A$1:$S$135,14,FALSE),"")</f>
        <v>0</v>
      </c>
      <c r="O8" s="2">
        <f>IFERROR(VLOOKUP(A8,'Approved individual amount data'!$A$1:$S$135,15,FALSE),"")</f>
        <v>0</v>
      </c>
      <c r="P8" s="2">
        <f>IFERROR(VLOOKUP(A8,'Approved individual amount data'!$A$1:$S$135,16,FALSE),"")</f>
        <v>0</v>
      </c>
      <c r="Q8" s="2">
        <f>IFERROR(VLOOKUP(A8,'Approved individual amount data'!$A$1:$S$135,17,FALSE),"")</f>
        <v>0</v>
      </c>
      <c r="R8" s="2">
        <f>IFERROR(VLOOKUP(A8,'Approved individual amount data'!$A$1:$S$135,18,FALSE),"")</f>
        <v>0</v>
      </c>
      <c r="S8" s="2">
        <f>IFERROR(VLOOKUP(A8,'Approved individual amount data'!$A$1:$S$135,19,FALSE),"")</f>
        <v>0</v>
      </c>
    </row>
    <row r="9" spans="1:19" x14ac:dyDescent="0.3">
      <c r="A9" t="str">
        <f>'Local multi year dist'!M9</f>
        <v>Amherst County</v>
      </c>
      <c r="B9" s="2">
        <f>IFERROR(VLOOKUP(A9,'Approved individual amount data'!$A$1:$S$135,2,FALSE),"")</f>
        <v>0</v>
      </c>
      <c r="C9" s="2">
        <f>IFERROR(VLOOKUP(A9,'Approved individual amount data'!$A$1:$S$135,3,FALSE),"")</f>
        <v>0</v>
      </c>
      <c r="D9" s="2">
        <f>IFERROR(VLOOKUP(A9,'Approved individual amount data'!$A$1:$S$135,4,FALSE),"")</f>
        <v>0</v>
      </c>
      <c r="E9" s="2">
        <f>IFERROR(VLOOKUP(A9,'Approved individual amount data'!$A$1:$S$135,5,FALSE),"")</f>
        <v>0</v>
      </c>
      <c r="F9" s="2">
        <f>IFERROR(VLOOKUP(A9,'Approved individual amount data'!$A$1:$S$135,6,FALSE),"")</f>
        <v>0</v>
      </c>
      <c r="G9" s="2">
        <f>IFERROR(VLOOKUP(A9,'Approved individual amount data'!$A$1:$S$135,7,FALSE),"")</f>
        <v>0</v>
      </c>
      <c r="H9" s="2">
        <f>IFERROR(VLOOKUP(A9,'Approved individual amount data'!$A$1:$S$135,8,FALSE),"")</f>
        <v>0</v>
      </c>
      <c r="I9" s="2">
        <f>IFERROR(VLOOKUP(A9,'Approved individual amount data'!$A$1:$S$135,9,FALSE),"")</f>
        <v>0</v>
      </c>
      <c r="J9" s="2">
        <f>IFERROR(VLOOKUP(A9,'Approved individual amount data'!$A$1:$S$135,10,FALSE),"")</f>
        <v>0</v>
      </c>
      <c r="K9" s="2">
        <f>IFERROR(VLOOKUP(A9,'Approved individual amount data'!$A$1:$S$135,11,FALSE),"")</f>
        <v>0</v>
      </c>
      <c r="L9" s="2">
        <f>IFERROR(VLOOKUP(A9,'Approved individual amount data'!$A$1:$S$135,12,FALSE),"")</f>
        <v>0</v>
      </c>
      <c r="M9" s="2">
        <f>IFERROR(VLOOKUP(A9,'Approved individual amount data'!$A$1:$S$135,13,FALSE),"")</f>
        <v>0</v>
      </c>
      <c r="N9" s="2">
        <f>IFERROR(VLOOKUP(A9,'Approved individual amount data'!$A$1:$S$135,14,FALSE),"")</f>
        <v>0</v>
      </c>
      <c r="O9" s="2">
        <f>IFERROR(VLOOKUP(A9,'Approved individual amount data'!$A$1:$S$135,15,FALSE),"")</f>
        <v>0</v>
      </c>
      <c r="P9" s="2">
        <f>IFERROR(VLOOKUP(A9,'Approved individual amount data'!$A$1:$S$135,16,FALSE),"")</f>
        <v>0</v>
      </c>
      <c r="Q9" s="2">
        <f>IFERROR(VLOOKUP(A9,'Approved individual amount data'!$A$1:$S$135,17,FALSE),"")</f>
        <v>0</v>
      </c>
      <c r="R9" s="2">
        <f>IFERROR(VLOOKUP(A9,'Approved individual amount data'!$A$1:$S$135,18,FALSE),"")</f>
        <v>0</v>
      </c>
      <c r="S9" s="2">
        <f>IFERROR(VLOOKUP(A9,'Approved individual amount data'!$A$1:$S$135,19,FALSE),"")</f>
        <v>0</v>
      </c>
    </row>
    <row r="10" spans="1:19" x14ac:dyDescent="0.3">
      <c r="A10" t="str">
        <f>'Local multi year dist'!M10</f>
        <v>Appomattox County</v>
      </c>
      <c r="B10" s="2">
        <f>IFERROR(VLOOKUP(A10,'Approved individual amount data'!$A$1:$S$135,2,FALSE),"")</f>
        <v>0</v>
      </c>
      <c r="C10" s="2">
        <f>IFERROR(VLOOKUP(A10,'Approved individual amount data'!$A$1:$S$135,3,FALSE),"")</f>
        <v>0</v>
      </c>
      <c r="D10" s="2">
        <f>IFERROR(VLOOKUP(A10,'Approved individual amount data'!$A$1:$S$135,4,FALSE),"")</f>
        <v>14473</v>
      </c>
      <c r="E10" s="2">
        <f>IFERROR(VLOOKUP(A10,'Approved individual amount data'!$A$1:$S$135,5,FALSE),"")</f>
        <v>0</v>
      </c>
      <c r="F10" s="2">
        <f>IFERROR(VLOOKUP(A10,'Approved individual amount data'!$A$1:$S$135,6,FALSE),"")</f>
        <v>0</v>
      </c>
      <c r="G10" s="2">
        <f>IFERROR(VLOOKUP(A10,'Approved individual amount data'!$A$1:$S$135,7,FALSE),"")</f>
        <v>0</v>
      </c>
      <c r="H10" s="2">
        <f>IFERROR(VLOOKUP(A10,'Approved individual amount data'!$A$1:$S$135,8,FALSE),"")</f>
        <v>0</v>
      </c>
      <c r="I10" s="2">
        <f>IFERROR(VLOOKUP(A10,'Approved individual amount data'!$A$1:$S$135,9,FALSE),"")</f>
        <v>0</v>
      </c>
      <c r="J10" s="2">
        <f>IFERROR(VLOOKUP(A10,'Approved individual amount data'!$A$1:$S$135,10,FALSE),"")</f>
        <v>0</v>
      </c>
      <c r="K10" s="2">
        <f>IFERROR(VLOOKUP(A10,'Approved individual amount data'!$A$1:$S$135,11,FALSE),"")</f>
        <v>0</v>
      </c>
      <c r="L10" s="2">
        <f>IFERROR(VLOOKUP(A10,'Approved individual amount data'!$A$1:$S$135,12,FALSE),"")</f>
        <v>0</v>
      </c>
      <c r="M10" s="2">
        <f>IFERROR(VLOOKUP(A10,'Approved individual amount data'!$A$1:$S$135,13,FALSE),"")</f>
        <v>0</v>
      </c>
      <c r="N10" s="2">
        <f>IFERROR(VLOOKUP(A10,'Approved individual amount data'!$A$1:$S$135,14,FALSE),"")</f>
        <v>0</v>
      </c>
      <c r="O10" s="2">
        <f>IFERROR(VLOOKUP(A10,'Approved individual amount data'!$A$1:$S$135,15,FALSE),"")</f>
        <v>0</v>
      </c>
      <c r="P10" s="2">
        <f>IFERROR(VLOOKUP(A10,'Approved individual amount data'!$A$1:$S$135,16,FALSE),"")</f>
        <v>0</v>
      </c>
      <c r="Q10" s="2">
        <f>IFERROR(VLOOKUP(A10,'Approved individual amount data'!$A$1:$S$135,17,FALSE),"")</f>
        <v>0</v>
      </c>
      <c r="R10" s="2">
        <f>IFERROR(VLOOKUP(A10,'Approved individual amount data'!$A$1:$S$135,18,FALSE),"")</f>
        <v>0</v>
      </c>
      <c r="S10" s="2">
        <f>IFERROR(VLOOKUP(A10,'Approved individual amount data'!$A$1:$S$135,19,FALSE),"")</f>
        <v>0</v>
      </c>
    </row>
    <row r="11" spans="1:19" x14ac:dyDescent="0.3">
      <c r="A11" t="str">
        <f>'Local multi year dist'!M11</f>
        <v>Arlington County</v>
      </c>
      <c r="B11" s="2">
        <f>IFERROR(VLOOKUP(A11,'Approved individual amount data'!$A$1:$S$135,2,FALSE),"")</f>
        <v>0</v>
      </c>
      <c r="C11" s="2">
        <f>IFERROR(VLOOKUP(A11,'Approved individual amount data'!$A$1:$S$135,3,FALSE),"")</f>
        <v>0</v>
      </c>
      <c r="D11" s="2">
        <f>IFERROR(VLOOKUP(A11,'Approved individual amount data'!$A$1:$S$135,4,FALSE),"")</f>
        <v>149952</v>
      </c>
      <c r="E11" s="2">
        <f>IFERROR(VLOOKUP(A11,'Approved individual amount data'!$A$1:$S$135,5,FALSE),"")</f>
        <v>0</v>
      </c>
      <c r="F11" s="2">
        <f>IFERROR(VLOOKUP(A11,'Approved individual amount data'!$A$1:$S$135,6,FALSE),"")</f>
        <v>0</v>
      </c>
      <c r="G11" s="2">
        <f>IFERROR(VLOOKUP(A11,'Approved individual amount data'!$A$1:$S$135,7,FALSE),"")</f>
        <v>0</v>
      </c>
      <c r="H11" s="2">
        <f>IFERROR(VLOOKUP(A11,'Approved individual amount data'!$A$1:$S$135,8,FALSE),"")</f>
        <v>0</v>
      </c>
      <c r="I11" s="2">
        <f>IFERROR(VLOOKUP(A11,'Approved individual amount data'!$A$1:$S$135,9,FALSE),"")</f>
        <v>0</v>
      </c>
      <c r="J11" s="2">
        <f>IFERROR(VLOOKUP(A11,'Approved individual amount data'!$A$1:$S$135,10,FALSE),"")</f>
        <v>0</v>
      </c>
      <c r="K11" s="2">
        <f>IFERROR(VLOOKUP(A11,'Approved individual amount data'!$A$1:$S$135,11,FALSE),"")</f>
        <v>0</v>
      </c>
      <c r="L11" s="2">
        <f>IFERROR(VLOOKUP(A11,'Approved individual amount data'!$A$1:$S$135,12,FALSE),"")</f>
        <v>0</v>
      </c>
      <c r="M11" s="2">
        <f>IFERROR(VLOOKUP(A11,'Approved individual amount data'!$A$1:$S$135,13,FALSE),"")</f>
        <v>0</v>
      </c>
      <c r="N11" s="2">
        <f>IFERROR(VLOOKUP(A11,'Approved individual amount data'!$A$1:$S$135,14,FALSE),"")</f>
        <v>0</v>
      </c>
      <c r="O11" s="2">
        <f>IFERROR(VLOOKUP(A11,'Approved individual amount data'!$A$1:$S$135,15,FALSE),"")</f>
        <v>0</v>
      </c>
      <c r="P11" s="2">
        <f>IFERROR(VLOOKUP(A11,'Approved individual amount data'!$A$1:$S$135,16,FALSE),"")</f>
        <v>0</v>
      </c>
      <c r="Q11" s="2">
        <f>IFERROR(VLOOKUP(A11,'Approved individual amount data'!$A$1:$S$135,17,FALSE),"")</f>
        <v>0</v>
      </c>
      <c r="R11" s="2">
        <f>IFERROR(VLOOKUP(A11,'Approved individual amount data'!$A$1:$S$135,18,FALSE),"")</f>
        <v>0</v>
      </c>
      <c r="S11" s="2">
        <f>IFERROR(VLOOKUP(A11,'Approved individual amount data'!$A$1:$S$135,19,FALSE),"")</f>
        <v>0</v>
      </c>
    </row>
    <row r="12" spans="1:19" x14ac:dyDescent="0.3">
      <c r="A12" t="str">
        <f>'Local multi year dist'!M12</f>
        <v>Augusta County</v>
      </c>
      <c r="B12" s="2">
        <f>IFERROR(VLOOKUP(A12,'Approved individual amount data'!$A$1:$S$135,2,FALSE),"")</f>
        <v>0</v>
      </c>
      <c r="C12" s="2">
        <f>IFERROR(VLOOKUP(A12,'Approved individual amount data'!$A$1:$S$135,3,FALSE),"")</f>
        <v>0</v>
      </c>
      <c r="D12" s="2">
        <f>IFERROR(VLOOKUP(A12,'Approved individual amount data'!$A$1:$S$135,4,FALSE),"")</f>
        <v>0</v>
      </c>
      <c r="E12" s="2">
        <f>IFERROR(VLOOKUP(A12,'Approved individual amount data'!$A$1:$S$135,5,FALSE),"")</f>
        <v>0</v>
      </c>
      <c r="F12" s="2">
        <f>IFERROR(VLOOKUP(A12,'Approved individual amount data'!$A$1:$S$135,6,FALSE),"")</f>
        <v>0</v>
      </c>
      <c r="G12" s="2">
        <f>IFERROR(VLOOKUP(A12,'Approved individual amount data'!$A$1:$S$135,7,FALSE),"")</f>
        <v>0</v>
      </c>
      <c r="H12" s="2">
        <f>IFERROR(VLOOKUP(A12,'Approved individual amount data'!$A$1:$S$135,8,FALSE),"")</f>
        <v>0</v>
      </c>
      <c r="I12" s="2">
        <f>IFERROR(VLOOKUP(A12,'Approved individual amount data'!$A$1:$S$135,9,FALSE),"")</f>
        <v>0</v>
      </c>
      <c r="J12" s="2">
        <f>IFERROR(VLOOKUP(A12,'Approved individual amount data'!$A$1:$S$135,10,FALSE),"")</f>
        <v>0</v>
      </c>
      <c r="K12" s="2">
        <f>IFERROR(VLOOKUP(A12,'Approved individual amount data'!$A$1:$S$135,11,FALSE),"")</f>
        <v>0</v>
      </c>
      <c r="L12" s="2">
        <f>IFERROR(VLOOKUP(A12,'Approved individual amount data'!$A$1:$S$135,12,FALSE),"")</f>
        <v>0</v>
      </c>
      <c r="M12" s="2">
        <f>IFERROR(VLOOKUP(A12,'Approved individual amount data'!$A$1:$S$135,13,FALSE),"")</f>
        <v>0</v>
      </c>
      <c r="N12" s="2">
        <f>IFERROR(VLOOKUP(A12,'Approved individual amount data'!$A$1:$S$135,14,FALSE),"")</f>
        <v>0</v>
      </c>
      <c r="O12" s="2">
        <f>IFERROR(VLOOKUP(A12,'Approved individual amount data'!$A$1:$S$135,15,FALSE),"")</f>
        <v>0</v>
      </c>
      <c r="P12" s="2">
        <f>IFERROR(VLOOKUP(A12,'Approved individual amount data'!$A$1:$S$135,16,FALSE),"")</f>
        <v>0</v>
      </c>
      <c r="Q12" s="2">
        <f>IFERROR(VLOOKUP(A12,'Approved individual amount data'!$A$1:$S$135,17,FALSE),"")</f>
        <v>0</v>
      </c>
      <c r="R12" s="2">
        <f>IFERROR(VLOOKUP(A12,'Approved individual amount data'!$A$1:$S$135,18,FALSE),"")</f>
        <v>0</v>
      </c>
      <c r="S12" s="2">
        <f>IFERROR(VLOOKUP(A12,'Approved individual amount data'!$A$1:$S$135,19,FALSE),"")</f>
        <v>0</v>
      </c>
    </row>
    <row r="13" spans="1:19" x14ac:dyDescent="0.3">
      <c r="A13" t="str">
        <f>'Local multi year dist'!M13</f>
        <v>Bath County</v>
      </c>
      <c r="B13" s="2">
        <f>IFERROR(VLOOKUP(A13,'Approved individual amount data'!$A$1:$S$135,2,FALSE),"")</f>
        <v>0</v>
      </c>
      <c r="C13" s="2">
        <f>IFERROR(VLOOKUP(A13,'Approved individual amount data'!$A$1:$S$135,3,FALSE),"")</f>
        <v>0</v>
      </c>
      <c r="D13" s="2">
        <f>IFERROR(VLOOKUP(A13,'Approved individual amount data'!$A$1:$S$135,4,FALSE),"")</f>
        <v>0</v>
      </c>
      <c r="E13" s="2">
        <f>IFERROR(VLOOKUP(A13,'Approved individual amount data'!$A$1:$S$135,5,FALSE),"")</f>
        <v>0</v>
      </c>
      <c r="F13" s="2">
        <f>IFERROR(VLOOKUP(A13,'Approved individual amount data'!$A$1:$S$135,6,FALSE),"")</f>
        <v>0</v>
      </c>
      <c r="G13" s="2">
        <f>IFERROR(VLOOKUP(A13,'Approved individual amount data'!$A$1:$S$135,7,FALSE),"")</f>
        <v>0</v>
      </c>
      <c r="H13" s="2">
        <f>IFERROR(VLOOKUP(A13,'Approved individual amount data'!$A$1:$S$135,8,FALSE),"")</f>
        <v>0</v>
      </c>
      <c r="I13" s="2">
        <f>IFERROR(VLOOKUP(A13,'Approved individual amount data'!$A$1:$S$135,9,FALSE),"")</f>
        <v>0</v>
      </c>
      <c r="J13" s="2">
        <f>IFERROR(VLOOKUP(A13,'Approved individual amount data'!$A$1:$S$135,10,FALSE),"")</f>
        <v>0</v>
      </c>
      <c r="K13" s="2">
        <f>IFERROR(VLOOKUP(A13,'Approved individual amount data'!$A$1:$S$135,11,FALSE),"")</f>
        <v>0</v>
      </c>
      <c r="L13" s="2">
        <f>IFERROR(VLOOKUP(A13,'Approved individual amount data'!$A$1:$S$135,12,FALSE),"")</f>
        <v>0</v>
      </c>
      <c r="M13" s="2">
        <f>IFERROR(VLOOKUP(A13,'Approved individual amount data'!$A$1:$S$135,13,FALSE),"")</f>
        <v>0</v>
      </c>
      <c r="N13" s="2">
        <f>IFERROR(VLOOKUP(A13,'Approved individual amount data'!$A$1:$S$135,14,FALSE),"")</f>
        <v>0</v>
      </c>
      <c r="O13" s="2">
        <f>IFERROR(VLOOKUP(A13,'Approved individual amount data'!$A$1:$S$135,15,FALSE),"")</f>
        <v>0</v>
      </c>
      <c r="P13" s="2">
        <f>IFERROR(VLOOKUP(A13,'Approved individual amount data'!$A$1:$S$135,16,FALSE),"")</f>
        <v>0</v>
      </c>
      <c r="Q13" s="2">
        <f>IFERROR(VLOOKUP(A13,'Approved individual amount data'!$A$1:$S$135,17,FALSE),"")</f>
        <v>0</v>
      </c>
      <c r="R13" s="2">
        <f>IFERROR(VLOOKUP(A13,'Approved individual amount data'!$A$1:$S$135,18,FALSE),"")</f>
        <v>0</v>
      </c>
      <c r="S13" s="2">
        <f>IFERROR(VLOOKUP(A13,'Approved individual amount data'!$A$1:$S$135,19,FALSE),"")</f>
        <v>0</v>
      </c>
    </row>
    <row r="14" spans="1:19" x14ac:dyDescent="0.3">
      <c r="A14" t="str">
        <f>'Local multi year dist'!M14</f>
        <v>Bedford County</v>
      </c>
      <c r="B14" s="2">
        <f>IFERROR(VLOOKUP(A14,'Approved individual amount data'!$A$1:$S$135,2,FALSE),"")</f>
        <v>0</v>
      </c>
      <c r="C14" s="2">
        <f>IFERROR(VLOOKUP(A14,'Approved individual amount data'!$A$1:$S$135,3,FALSE),"")</f>
        <v>0</v>
      </c>
      <c r="D14" s="2">
        <f>IFERROR(VLOOKUP(A14,'Approved individual amount data'!$A$1:$S$135,4,FALSE),"")</f>
        <v>0</v>
      </c>
      <c r="E14" s="2">
        <f>IFERROR(VLOOKUP(A14,'Approved individual amount data'!$A$1:$S$135,5,FALSE),"")</f>
        <v>0</v>
      </c>
      <c r="F14" s="2">
        <f>IFERROR(VLOOKUP(A14,'Approved individual amount data'!$A$1:$S$135,6,FALSE),"")</f>
        <v>0</v>
      </c>
      <c r="G14" s="2">
        <f>IFERROR(VLOOKUP(A14,'Approved individual amount data'!$A$1:$S$135,7,FALSE),"")</f>
        <v>0</v>
      </c>
      <c r="H14" s="2">
        <f>IFERROR(VLOOKUP(A14,'Approved individual amount data'!$A$1:$S$135,8,FALSE),"")</f>
        <v>0</v>
      </c>
      <c r="I14" s="2">
        <f>IFERROR(VLOOKUP(A14,'Approved individual amount data'!$A$1:$S$135,9,FALSE),"")</f>
        <v>0</v>
      </c>
      <c r="J14" s="2">
        <f>IFERROR(VLOOKUP(A14,'Approved individual amount data'!$A$1:$S$135,10,FALSE),"")</f>
        <v>0</v>
      </c>
      <c r="K14" s="2">
        <f>IFERROR(VLOOKUP(A14,'Approved individual amount data'!$A$1:$S$135,11,FALSE),"")</f>
        <v>0</v>
      </c>
      <c r="L14" s="2">
        <f>IFERROR(VLOOKUP(A14,'Approved individual amount data'!$A$1:$S$135,12,FALSE),"")</f>
        <v>0</v>
      </c>
      <c r="M14" s="2">
        <f>IFERROR(VLOOKUP(A14,'Approved individual amount data'!$A$1:$S$135,13,FALSE),"")</f>
        <v>0</v>
      </c>
      <c r="N14" s="2">
        <f>IFERROR(VLOOKUP(A14,'Approved individual amount data'!$A$1:$S$135,14,FALSE),"")</f>
        <v>0</v>
      </c>
      <c r="O14" s="2">
        <f>IFERROR(VLOOKUP(A14,'Approved individual amount data'!$A$1:$S$135,15,FALSE),"")</f>
        <v>0</v>
      </c>
      <c r="P14" s="2">
        <f>IFERROR(VLOOKUP(A14,'Approved individual amount data'!$A$1:$S$135,16,FALSE),"")</f>
        <v>0</v>
      </c>
      <c r="Q14" s="2">
        <f>IFERROR(VLOOKUP(A14,'Approved individual amount data'!$A$1:$S$135,17,FALSE),"")</f>
        <v>0</v>
      </c>
      <c r="R14" s="2">
        <f>IFERROR(VLOOKUP(A14,'Approved individual amount data'!$A$1:$S$135,18,FALSE),"")</f>
        <v>0</v>
      </c>
      <c r="S14" s="2">
        <f>IFERROR(VLOOKUP(A14,'Approved individual amount data'!$A$1:$S$135,19,FALSE),"")</f>
        <v>0</v>
      </c>
    </row>
    <row r="15" spans="1:19" x14ac:dyDescent="0.3">
      <c r="A15" t="str">
        <f>'Local multi year dist'!M15</f>
        <v>Bland County</v>
      </c>
      <c r="B15" s="2">
        <f>IFERROR(VLOOKUP(A15,'Approved individual amount data'!$A$1:$S$135,2,FALSE),"")</f>
        <v>0</v>
      </c>
      <c r="C15" s="2">
        <f>IFERROR(VLOOKUP(A15,'Approved individual amount data'!$A$1:$S$135,3,FALSE),"")</f>
        <v>0</v>
      </c>
      <c r="D15" s="2">
        <f>IFERROR(VLOOKUP(A15,'Approved individual amount data'!$A$1:$S$135,4,FALSE),"")</f>
        <v>0</v>
      </c>
      <c r="E15" s="2">
        <f>IFERROR(VLOOKUP(A15,'Approved individual amount data'!$A$1:$S$135,5,FALSE),"")</f>
        <v>0</v>
      </c>
      <c r="F15" s="2">
        <f>IFERROR(VLOOKUP(A15,'Approved individual amount data'!$A$1:$S$135,6,FALSE),"")</f>
        <v>0</v>
      </c>
      <c r="G15" s="2">
        <f>IFERROR(VLOOKUP(A15,'Approved individual amount data'!$A$1:$S$135,7,FALSE),"")</f>
        <v>0</v>
      </c>
      <c r="H15" s="2">
        <f>IFERROR(VLOOKUP(A15,'Approved individual amount data'!$A$1:$S$135,8,FALSE),"")</f>
        <v>0</v>
      </c>
      <c r="I15" s="2">
        <f>IFERROR(VLOOKUP(A15,'Approved individual amount data'!$A$1:$S$135,9,FALSE),"")</f>
        <v>0</v>
      </c>
      <c r="J15" s="2">
        <f>IFERROR(VLOOKUP(A15,'Approved individual amount data'!$A$1:$S$135,10,FALSE),"")</f>
        <v>0</v>
      </c>
      <c r="K15" s="2">
        <f>IFERROR(VLOOKUP(A15,'Approved individual amount data'!$A$1:$S$135,11,FALSE),"")</f>
        <v>0</v>
      </c>
      <c r="L15" s="2">
        <f>IFERROR(VLOOKUP(A15,'Approved individual amount data'!$A$1:$S$135,12,FALSE),"")</f>
        <v>0</v>
      </c>
      <c r="M15" s="2">
        <f>IFERROR(VLOOKUP(A15,'Approved individual amount data'!$A$1:$S$135,13,FALSE),"")</f>
        <v>0</v>
      </c>
      <c r="N15" s="2">
        <f>IFERROR(VLOOKUP(A15,'Approved individual amount data'!$A$1:$S$135,14,FALSE),"")</f>
        <v>0</v>
      </c>
      <c r="O15" s="2">
        <f>IFERROR(VLOOKUP(A15,'Approved individual amount data'!$A$1:$S$135,15,FALSE),"")</f>
        <v>0</v>
      </c>
      <c r="P15" s="2">
        <f>IFERROR(VLOOKUP(A15,'Approved individual amount data'!$A$1:$S$135,16,FALSE),"")</f>
        <v>0</v>
      </c>
      <c r="Q15" s="2">
        <f>IFERROR(VLOOKUP(A15,'Approved individual amount data'!$A$1:$S$135,17,FALSE),"")</f>
        <v>0</v>
      </c>
      <c r="R15" s="2">
        <f>IFERROR(VLOOKUP(A15,'Approved individual amount data'!$A$1:$S$135,18,FALSE),"")</f>
        <v>0</v>
      </c>
      <c r="S15" s="2">
        <f>IFERROR(VLOOKUP(A15,'Approved individual amount data'!$A$1:$S$135,19,FALSE),"")</f>
        <v>0</v>
      </c>
    </row>
    <row r="16" spans="1:19" x14ac:dyDescent="0.3">
      <c r="A16" t="str">
        <f>'Local multi year dist'!M16</f>
        <v>Botetourt County</v>
      </c>
      <c r="B16" s="2">
        <f>IFERROR(VLOOKUP(A16,'Approved individual amount data'!$A$1:$S$135,2,FALSE),"")</f>
        <v>0</v>
      </c>
      <c r="C16" s="2">
        <f>IFERROR(VLOOKUP(A16,'Approved individual amount data'!$A$1:$S$135,3,FALSE),"")</f>
        <v>0</v>
      </c>
      <c r="D16" s="2">
        <f>IFERROR(VLOOKUP(A16,'Approved individual amount data'!$A$1:$S$135,4,FALSE),"")</f>
        <v>0</v>
      </c>
      <c r="E16" s="2">
        <f>IFERROR(VLOOKUP(A16,'Approved individual amount data'!$A$1:$S$135,5,FALSE),"")</f>
        <v>0</v>
      </c>
      <c r="F16" s="2">
        <f>IFERROR(VLOOKUP(A16,'Approved individual amount data'!$A$1:$S$135,6,FALSE),"")</f>
        <v>0</v>
      </c>
      <c r="G16" s="2">
        <f>IFERROR(VLOOKUP(A16,'Approved individual amount data'!$A$1:$S$135,7,FALSE),"")</f>
        <v>0</v>
      </c>
      <c r="H16" s="2">
        <f>IFERROR(VLOOKUP(A16,'Approved individual amount data'!$A$1:$S$135,8,FALSE),"")</f>
        <v>0</v>
      </c>
      <c r="I16" s="2">
        <f>IFERROR(VLOOKUP(A16,'Approved individual amount data'!$A$1:$S$135,9,FALSE),"")</f>
        <v>0</v>
      </c>
      <c r="J16" s="2">
        <f>IFERROR(VLOOKUP(A16,'Approved individual amount data'!$A$1:$S$135,10,FALSE),"")</f>
        <v>0</v>
      </c>
      <c r="K16" s="2">
        <f>IFERROR(VLOOKUP(A16,'Approved individual amount data'!$A$1:$S$135,11,FALSE),"")</f>
        <v>0</v>
      </c>
      <c r="L16" s="2">
        <f>IFERROR(VLOOKUP(A16,'Approved individual amount data'!$A$1:$S$135,12,FALSE),"")</f>
        <v>0</v>
      </c>
      <c r="M16" s="2">
        <f>IFERROR(VLOOKUP(A16,'Approved individual amount data'!$A$1:$S$135,13,FALSE),"")</f>
        <v>0</v>
      </c>
      <c r="N16" s="2">
        <f>IFERROR(VLOOKUP(A16,'Approved individual amount data'!$A$1:$S$135,14,FALSE),"")</f>
        <v>0</v>
      </c>
      <c r="O16" s="2">
        <f>IFERROR(VLOOKUP(A16,'Approved individual amount data'!$A$1:$S$135,15,FALSE),"")</f>
        <v>0</v>
      </c>
      <c r="P16" s="2">
        <f>IFERROR(VLOOKUP(A16,'Approved individual amount data'!$A$1:$S$135,16,FALSE),"")</f>
        <v>0</v>
      </c>
      <c r="Q16" s="2">
        <f>IFERROR(VLOOKUP(A16,'Approved individual amount data'!$A$1:$S$135,17,FALSE),"")</f>
        <v>0</v>
      </c>
      <c r="R16" s="2">
        <f>IFERROR(VLOOKUP(A16,'Approved individual amount data'!$A$1:$S$135,18,FALSE),"")</f>
        <v>0</v>
      </c>
      <c r="S16" s="2">
        <f>IFERROR(VLOOKUP(A16,'Approved individual amount data'!$A$1:$S$135,19,FALSE),"")</f>
        <v>0</v>
      </c>
    </row>
    <row r="17" spans="1:19" x14ac:dyDescent="0.3">
      <c r="A17" t="str">
        <f>'Local multi year dist'!M17</f>
        <v>Bristol City</v>
      </c>
      <c r="B17" s="2">
        <f>IFERROR(VLOOKUP(A17,'Approved individual amount data'!$A$1:$S$135,2,FALSE),"")</f>
        <v>0</v>
      </c>
      <c r="C17" s="2">
        <f>IFERROR(VLOOKUP(A17,'Approved individual amount data'!$A$1:$S$135,3,FALSE),"")</f>
        <v>0</v>
      </c>
      <c r="D17" s="2">
        <f>IFERROR(VLOOKUP(A17,'Approved individual amount data'!$A$1:$S$135,4,FALSE),"")</f>
        <v>0</v>
      </c>
      <c r="E17" s="2">
        <f>IFERROR(VLOOKUP(A17,'Approved individual amount data'!$A$1:$S$135,5,FALSE),"")</f>
        <v>0</v>
      </c>
      <c r="F17" s="2">
        <f>IFERROR(VLOOKUP(A17,'Approved individual amount data'!$A$1:$S$135,6,FALSE),"")</f>
        <v>0</v>
      </c>
      <c r="G17" s="2">
        <f>IFERROR(VLOOKUP(A17,'Approved individual amount data'!$A$1:$S$135,7,FALSE),"")</f>
        <v>0</v>
      </c>
      <c r="H17" s="2">
        <f>IFERROR(VLOOKUP(A17,'Approved individual amount data'!$A$1:$S$135,8,FALSE),"")</f>
        <v>0</v>
      </c>
      <c r="I17" s="2">
        <f>IFERROR(VLOOKUP(A17,'Approved individual amount data'!$A$1:$S$135,9,FALSE),"")</f>
        <v>0</v>
      </c>
      <c r="J17" s="2">
        <f>IFERROR(VLOOKUP(A17,'Approved individual amount data'!$A$1:$S$135,10,FALSE),"")</f>
        <v>0</v>
      </c>
      <c r="K17" s="2">
        <f>IFERROR(VLOOKUP(A17,'Approved individual amount data'!$A$1:$S$135,11,FALSE),"")</f>
        <v>0</v>
      </c>
      <c r="L17" s="2">
        <f>IFERROR(VLOOKUP(A17,'Approved individual amount data'!$A$1:$S$135,12,FALSE),"")</f>
        <v>0</v>
      </c>
      <c r="M17" s="2">
        <f>IFERROR(VLOOKUP(A17,'Approved individual amount data'!$A$1:$S$135,13,FALSE),"")</f>
        <v>0</v>
      </c>
      <c r="N17" s="2">
        <f>IFERROR(VLOOKUP(A17,'Approved individual amount data'!$A$1:$S$135,14,FALSE),"")</f>
        <v>0</v>
      </c>
      <c r="O17" s="2">
        <f>IFERROR(VLOOKUP(A17,'Approved individual amount data'!$A$1:$S$135,15,FALSE),"")</f>
        <v>0</v>
      </c>
      <c r="P17" s="2">
        <f>IFERROR(VLOOKUP(A17,'Approved individual amount data'!$A$1:$S$135,16,FALSE),"")</f>
        <v>0</v>
      </c>
      <c r="Q17" s="2">
        <f>IFERROR(VLOOKUP(A17,'Approved individual amount data'!$A$1:$S$135,17,FALSE),"")</f>
        <v>0</v>
      </c>
      <c r="R17" s="2">
        <f>IFERROR(VLOOKUP(A17,'Approved individual amount data'!$A$1:$S$135,18,FALSE),"")</f>
        <v>0</v>
      </c>
      <c r="S17" s="2">
        <f>IFERROR(VLOOKUP(A17,'Approved individual amount data'!$A$1:$S$135,19,FALSE),"")</f>
        <v>0</v>
      </c>
    </row>
    <row r="18" spans="1:19" x14ac:dyDescent="0.3">
      <c r="A18" t="str">
        <f>'Local multi year dist'!M18</f>
        <v>Brunswick County</v>
      </c>
      <c r="B18" s="2">
        <f>IFERROR(VLOOKUP(A18,'Approved individual amount data'!$A$1:$S$135,2,FALSE),"")</f>
        <v>0</v>
      </c>
      <c r="C18" s="2">
        <f>IFERROR(VLOOKUP(A18,'Approved individual amount data'!$A$1:$S$135,3,FALSE),"")</f>
        <v>0</v>
      </c>
      <c r="D18" s="2">
        <f>IFERROR(VLOOKUP(A18,'Approved individual amount data'!$A$1:$S$135,4,FALSE),"")</f>
        <v>0</v>
      </c>
      <c r="E18" s="2">
        <f>IFERROR(VLOOKUP(A18,'Approved individual amount data'!$A$1:$S$135,5,FALSE),"")</f>
        <v>0</v>
      </c>
      <c r="F18" s="2">
        <f>IFERROR(VLOOKUP(A18,'Approved individual amount data'!$A$1:$S$135,6,FALSE),"")</f>
        <v>0</v>
      </c>
      <c r="G18" s="2">
        <f>IFERROR(VLOOKUP(A18,'Approved individual amount data'!$A$1:$S$135,7,FALSE),"")</f>
        <v>0</v>
      </c>
      <c r="H18" s="2">
        <f>IFERROR(VLOOKUP(A18,'Approved individual amount data'!$A$1:$S$135,8,FALSE),"")</f>
        <v>0</v>
      </c>
      <c r="I18" s="2">
        <f>IFERROR(VLOOKUP(A18,'Approved individual amount data'!$A$1:$S$135,9,FALSE),"")</f>
        <v>0</v>
      </c>
      <c r="J18" s="2">
        <f>IFERROR(VLOOKUP(A18,'Approved individual amount data'!$A$1:$S$135,10,FALSE),"")</f>
        <v>0</v>
      </c>
      <c r="K18" s="2">
        <f>IFERROR(VLOOKUP(A18,'Approved individual amount data'!$A$1:$S$135,11,FALSE),"")</f>
        <v>0</v>
      </c>
      <c r="L18" s="2">
        <f>IFERROR(VLOOKUP(A18,'Approved individual amount data'!$A$1:$S$135,12,FALSE),"")</f>
        <v>0</v>
      </c>
      <c r="M18" s="2">
        <f>IFERROR(VLOOKUP(A18,'Approved individual amount data'!$A$1:$S$135,13,FALSE),"")</f>
        <v>0</v>
      </c>
      <c r="N18" s="2">
        <f>IFERROR(VLOOKUP(A18,'Approved individual amount data'!$A$1:$S$135,14,FALSE),"")</f>
        <v>0</v>
      </c>
      <c r="O18" s="2">
        <f>IFERROR(VLOOKUP(A18,'Approved individual amount data'!$A$1:$S$135,15,FALSE),"")</f>
        <v>0</v>
      </c>
      <c r="P18" s="2">
        <f>IFERROR(VLOOKUP(A18,'Approved individual amount data'!$A$1:$S$135,16,FALSE),"")</f>
        <v>0</v>
      </c>
      <c r="Q18" s="2">
        <f>IFERROR(VLOOKUP(A18,'Approved individual amount data'!$A$1:$S$135,17,FALSE),"")</f>
        <v>0</v>
      </c>
      <c r="R18" s="2">
        <f>IFERROR(VLOOKUP(A18,'Approved individual amount data'!$A$1:$S$135,18,FALSE),"")</f>
        <v>0</v>
      </c>
      <c r="S18" s="2">
        <f>IFERROR(VLOOKUP(A18,'Approved individual amount data'!$A$1:$S$135,19,FALSE),"")</f>
        <v>0</v>
      </c>
    </row>
    <row r="19" spans="1:19" x14ac:dyDescent="0.3">
      <c r="A19" t="str">
        <f>'Local multi year dist'!M19</f>
        <v>Buchanan County</v>
      </c>
      <c r="B19" s="2">
        <f>IFERROR(VLOOKUP(A19,'Approved individual amount data'!$A$1:$S$135,2,FALSE),"")</f>
        <v>0</v>
      </c>
      <c r="C19" s="2">
        <f>IFERROR(VLOOKUP(A19,'Approved individual amount data'!$A$1:$S$135,3,FALSE),"")</f>
        <v>0</v>
      </c>
      <c r="D19" s="2">
        <f>IFERROR(VLOOKUP(A19,'Approved individual amount data'!$A$1:$S$135,4,FALSE),"")</f>
        <v>0</v>
      </c>
      <c r="E19" s="2">
        <f>IFERROR(VLOOKUP(A19,'Approved individual amount data'!$A$1:$S$135,5,FALSE),"")</f>
        <v>0</v>
      </c>
      <c r="F19" s="2">
        <f>IFERROR(VLOOKUP(A19,'Approved individual amount data'!$A$1:$S$135,6,FALSE),"")</f>
        <v>0</v>
      </c>
      <c r="G19" s="2">
        <f>IFERROR(VLOOKUP(A19,'Approved individual amount data'!$A$1:$S$135,7,FALSE),"")</f>
        <v>0</v>
      </c>
      <c r="H19" s="2">
        <f>IFERROR(VLOOKUP(A19,'Approved individual amount data'!$A$1:$S$135,8,FALSE),"")</f>
        <v>0</v>
      </c>
      <c r="I19" s="2">
        <f>IFERROR(VLOOKUP(A19,'Approved individual amount data'!$A$1:$S$135,9,FALSE),"")</f>
        <v>0</v>
      </c>
      <c r="J19" s="2">
        <f>IFERROR(VLOOKUP(A19,'Approved individual amount data'!$A$1:$S$135,10,FALSE),"")</f>
        <v>0</v>
      </c>
      <c r="K19" s="2">
        <f>IFERROR(VLOOKUP(A19,'Approved individual amount data'!$A$1:$S$135,11,FALSE),"")</f>
        <v>0</v>
      </c>
      <c r="L19" s="2">
        <f>IFERROR(VLOOKUP(A19,'Approved individual amount data'!$A$1:$S$135,12,FALSE),"")</f>
        <v>0</v>
      </c>
      <c r="M19" s="2">
        <f>IFERROR(VLOOKUP(A19,'Approved individual amount data'!$A$1:$S$135,13,FALSE),"")</f>
        <v>0</v>
      </c>
      <c r="N19" s="2">
        <f>IFERROR(VLOOKUP(A19,'Approved individual amount data'!$A$1:$S$135,14,FALSE),"")</f>
        <v>0</v>
      </c>
      <c r="O19" s="2">
        <f>IFERROR(VLOOKUP(A19,'Approved individual amount data'!$A$1:$S$135,15,FALSE),"")</f>
        <v>0</v>
      </c>
      <c r="P19" s="2">
        <f>IFERROR(VLOOKUP(A19,'Approved individual amount data'!$A$1:$S$135,16,FALSE),"")</f>
        <v>0</v>
      </c>
      <c r="Q19" s="2">
        <f>IFERROR(VLOOKUP(A19,'Approved individual amount data'!$A$1:$S$135,17,FALSE),"")</f>
        <v>0</v>
      </c>
      <c r="R19" s="2">
        <f>IFERROR(VLOOKUP(A19,'Approved individual amount data'!$A$1:$S$135,18,FALSE),"")</f>
        <v>0</v>
      </c>
      <c r="S19" s="2">
        <f>IFERROR(VLOOKUP(A19,'Approved individual amount data'!$A$1:$S$135,19,FALSE),"")</f>
        <v>0</v>
      </c>
    </row>
    <row r="20" spans="1:19" x14ac:dyDescent="0.3">
      <c r="A20" t="str">
        <f>'Local multi year dist'!M20</f>
        <v>Buckingham County</v>
      </c>
      <c r="B20" s="2">
        <f>IFERROR(VLOOKUP(A20,'Approved individual amount data'!$A$1:$S$135,2,FALSE),"")</f>
        <v>0</v>
      </c>
      <c r="C20" s="2">
        <f>IFERROR(VLOOKUP(A20,'Approved individual amount data'!$A$1:$S$135,3,FALSE),"")</f>
        <v>0</v>
      </c>
      <c r="D20" s="2">
        <f>IFERROR(VLOOKUP(A20,'Approved individual amount data'!$A$1:$S$135,4,FALSE),"")</f>
        <v>0</v>
      </c>
      <c r="E20" s="2">
        <f>IFERROR(VLOOKUP(A20,'Approved individual amount data'!$A$1:$S$135,5,FALSE),"")</f>
        <v>0</v>
      </c>
      <c r="F20" s="2">
        <f>IFERROR(VLOOKUP(A20,'Approved individual amount data'!$A$1:$S$135,6,FALSE),"")</f>
        <v>0</v>
      </c>
      <c r="G20" s="2">
        <f>IFERROR(VLOOKUP(A20,'Approved individual amount data'!$A$1:$S$135,7,FALSE),"")</f>
        <v>0</v>
      </c>
      <c r="H20" s="2">
        <f>IFERROR(VLOOKUP(A20,'Approved individual amount data'!$A$1:$S$135,8,FALSE),"")</f>
        <v>0</v>
      </c>
      <c r="I20" s="2">
        <f>IFERROR(VLOOKUP(A20,'Approved individual amount data'!$A$1:$S$135,9,FALSE),"")</f>
        <v>0</v>
      </c>
      <c r="J20" s="2">
        <f>IFERROR(VLOOKUP(A20,'Approved individual amount data'!$A$1:$S$135,10,FALSE),"")</f>
        <v>0</v>
      </c>
      <c r="K20" s="2">
        <f>IFERROR(VLOOKUP(A20,'Approved individual amount data'!$A$1:$S$135,11,FALSE),"")</f>
        <v>0</v>
      </c>
      <c r="L20" s="2">
        <f>IFERROR(VLOOKUP(A20,'Approved individual amount data'!$A$1:$S$135,12,FALSE),"")</f>
        <v>0</v>
      </c>
      <c r="M20" s="2">
        <f>IFERROR(VLOOKUP(A20,'Approved individual amount data'!$A$1:$S$135,13,FALSE),"")</f>
        <v>0</v>
      </c>
      <c r="N20" s="2">
        <f>IFERROR(VLOOKUP(A20,'Approved individual amount data'!$A$1:$S$135,14,FALSE),"")</f>
        <v>0</v>
      </c>
      <c r="O20" s="2">
        <f>IFERROR(VLOOKUP(A20,'Approved individual amount data'!$A$1:$S$135,15,FALSE),"")</f>
        <v>0</v>
      </c>
      <c r="P20" s="2">
        <f>IFERROR(VLOOKUP(A20,'Approved individual amount data'!$A$1:$S$135,16,FALSE),"")</f>
        <v>0</v>
      </c>
      <c r="Q20" s="2">
        <f>IFERROR(VLOOKUP(A20,'Approved individual amount data'!$A$1:$S$135,17,FALSE),"")</f>
        <v>0</v>
      </c>
      <c r="R20" s="2">
        <f>IFERROR(VLOOKUP(A20,'Approved individual amount data'!$A$1:$S$135,18,FALSE),"")</f>
        <v>0</v>
      </c>
      <c r="S20" s="2">
        <f>IFERROR(VLOOKUP(A20,'Approved individual amount data'!$A$1:$S$135,19,FALSE),"")</f>
        <v>0</v>
      </c>
    </row>
    <row r="21" spans="1:19" x14ac:dyDescent="0.3">
      <c r="A21" t="str">
        <f>'Local multi year dist'!M21</f>
        <v>Buena Vista City</v>
      </c>
      <c r="B21" s="2">
        <f>IFERROR(VLOOKUP(A21,'Approved individual amount data'!$A$1:$S$135,2,FALSE),"")</f>
        <v>0</v>
      </c>
      <c r="C21" s="2">
        <f>IFERROR(VLOOKUP(A21,'Approved individual amount data'!$A$1:$S$135,3,FALSE),"")</f>
        <v>0</v>
      </c>
      <c r="D21" s="2">
        <f>IFERROR(VLOOKUP(A21,'Approved individual amount data'!$A$1:$S$135,4,FALSE),"")</f>
        <v>7266</v>
      </c>
      <c r="E21" s="2">
        <f>IFERROR(VLOOKUP(A21,'Approved individual amount data'!$A$1:$S$135,5,FALSE),"")</f>
        <v>0</v>
      </c>
      <c r="F21" s="2">
        <f>IFERROR(VLOOKUP(A21,'Approved individual amount data'!$A$1:$S$135,6,FALSE),"")</f>
        <v>0</v>
      </c>
      <c r="G21" s="2">
        <f>IFERROR(VLOOKUP(A21,'Approved individual amount data'!$A$1:$S$135,7,FALSE),"")</f>
        <v>0</v>
      </c>
      <c r="H21" s="2">
        <f>IFERROR(VLOOKUP(A21,'Approved individual amount data'!$A$1:$S$135,8,FALSE),"")</f>
        <v>0</v>
      </c>
      <c r="I21" s="2">
        <f>IFERROR(VLOOKUP(A21,'Approved individual amount data'!$A$1:$S$135,9,FALSE),"")</f>
        <v>0</v>
      </c>
      <c r="J21" s="2">
        <f>IFERROR(VLOOKUP(A21,'Approved individual amount data'!$A$1:$S$135,10,FALSE),"")</f>
        <v>0</v>
      </c>
      <c r="K21" s="2">
        <f>IFERROR(VLOOKUP(A21,'Approved individual amount data'!$A$1:$S$135,11,FALSE),"")</f>
        <v>0</v>
      </c>
      <c r="L21" s="2">
        <f>IFERROR(VLOOKUP(A21,'Approved individual amount data'!$A$1:$S$135,12,FALSE),"")</f>
        <v>0</v>
      </c>
      <c r="M21" s="2">
        <f>IFERROR(VLOOKUP(A21,'Approved individual amount data'!$A$1:$S$135,13,FALSE),"")</f>
        <v>0</v>
      </c>
      <c r="N21" s="2">
        <f>IFERROR(VLOOKUP(A21,'Approved individual amount data'!$A$1:$S$135,14,FALSE),"")</f>
        <v>0</v>
      </c>
      <c r="O21" s="2">
        <f>IFERROR(VLOOKUP(A21,'Approved individual amount data'!$A$1:$S$135,15,FALSE),"")</f>
        <v>0</v>
      </c>
      <c r="P21" s="2">
        <f>IFERROR(VLOOKUP(A21,'Approved individual amount data'!$A$1:$S$135,16,FALSE),"")</f>
        <v>0</v>
      </c>
      <c r="Q21" s="2">
        <f>IFERROR(VLOOKUP(A21,'Approved individual amount data'!$A$1:$S$135,17,FALSE),"")</f>
        <v>0</v>
      </c>
      <c r="R21" s="2">
        <f>IFERROR(VLOOKUP(A21,'Approved individual amount data'!$A$1:$S$135,18,FALSE),"")</f>
        <v>0</v>
      </c>
      <c r="S21" s="2">
        <f>IFERROR(VLOOKUP(A21,'Approved individual amount data'!$A$1:$S$135,19,FALSE),"")</f>
        <v>0</v>
      </c>
    </row>
    <row r="22" spans="1:19" x14ac:dyDescent="0.3">
      <c r="A22" t="str">
        <f>'Local multi year dist'!M22</f>
        <v>Campbell County</v>
      </c>
      <c r="B22" s="2">
        <f>IFERROR(VLOOKUP(A22,'Approved individual amount data'!$A$1:$S$135,2,FALSE),"")</f>
        <v>0</v>
      </c>
      <c r="C22" s="2">
        <f>IFERROR(VLOOKUP(A22,'Approved individual amount data'!$A$1:$S$135,3,FALSE),"")</f>
        <v>0</v>
      </c>
      <c r="D22" s="2">
        <f>IFERROR(VLOOKUP(A22,'Approved individual amount data'!$A$1:$S$135,4,FALSE),"")</f>
        <v>0</v>
      </c>
      <c r="E22" s="2">
        <f>IFERROR(VLOOKUP(A22,'Approved individual amount data'!$A$1:$S$135,5,FALSE),"")</f>
        <v>0</v>
      </c>
      <c r="F22" s="2">
        <f>IFERROR(VLOOKUP(A22,'Approved individual amount data'!$A$1:$S$135,6,FALSE),"")</f>
        <v>0</v>
      </c>
      <c r="G22" s="2">
        <f>IFERROR(VLOOKUP(A22,'Approved individual amount data'!$A$1:$S$135,7,FALSE),"")</f>
        <v>0</v>
      </c>
      <c r="H22" s="2">
        <f>IFERROR(VLOOKUP(A22,'Approved individual amount data'!$A$1:$S$135,8,FALSE),"")</f>
        <v>0</v>
      </c>
      <c r="I22" s="2">
        <f>IFERROR(VLOOKUP(A22,'Approved individual amount data'!$A$1:$S$135,9,FALSE),"")</f>
        <v>0</v>
      </c>
      <c r="J22" s="2">
        <f>IFERROR(VLOOKUP(A22,'Approved individual amount data'!$A$1:$S$135,10,FALSE),"")</f>
        <v>0</v>
      </c>
      <c r="K22" s="2">
        <f>IFERROR(VLOOKUP(A22,'Approved individual amount data'!$A$1:$S$135,11,FALSE),"")</f>
        <v>0</v>
      </c>
      <c r="L22" s="2">
        <f>IFERROR(VLOOKUP(A22,'Approved individual amount data'!$A$1:$S$135,12,FALSE),"")</f>
        <v>0</v>
      </c>
      <c r="M22" s="2">
        <f>IFERROR(VLOOKUP(A22,'Approved individual amount data'!$A$1:$S$135,13,FALSE),"")</f>
        <v>0</v>
      </c>
      <c r="N22" s="2">
        <f>IFERROR(VLOOKUP(A22,'Approved individual amount data'!$A$1:$S$135,14,FALSE),"")</f>
        <v>0</v>
      </c>
      <c r="O22" s="2">
        <f>IFERROR(VLOOKUP(A22,'Approved individual amount data'!$A$1:$S$135,15,FALSE),"")</f>
        <v>0</v>
      </c>
      <c r="P22" s="2">
        <f>IFERROR(VLOOKUP(A22,'Approved individual amount data'!$A$1:$S$135,16,FALSE),"")</f>
        <v>0</v>
      </c>
      <c r="Q22" s="2">
        <f>IFERROR(VLOOKUP(A22,'Approved individual amount data'!$A$1:$S$135,17,FALSE),"")</f>
        <v>0</v>
      </c>
      <c r="R22" s="2">
        <f>IFERROR(VLOOKUP(A22,'Approved individual amount data'!$A$1:$S$135,18,FALSE),"")</f>
        <v>0</v>
      </c>
      <c r="S22" s="2">
        <f>IFERROR(VLOOKUP(A22,'Approved individual amount data'!$A$1:$S$135,19,FALSE),"")</f>
        <v>0</v>
      </c>
    </row>
    <row r="23" spans="1:19" x14ac:dyDescent="0.3">
      <c r="A23" t="str">
        <f>'Local multi year dist'!M23</f>
        <v>Caroline County</v>
      </c>
      <c r="B23" s="2">
        <f>IFERROR(VLOOKUP(A23,'Approved individual amount data'!$A$1:$S$135,2,FALSE),"")</f>
        <v>0</v>
      </c>
      <c r="C23" s="2">
        <f>IFERROR(VLOOKUP(A23,'Approved individual amount data'!$A$1:$S$135,3,FALSE),"")</f>
        <v>0</v>
      </c>
      <c r="D23" s="2">
        <f>IFERROR(VLOOKUP(A23,'Approved individual amount data'!$A$1:$S$135,4,FALSE),"")</f>
        <v>17290</v>
      </c>
      <c r="E23" s="2">
        <f>IFERROR(VLOOKUP(A23,'Approved individual amount data'!$A$1:$S$135,5,FALSE),"")</f>
        <v>0</v>
      </c>
      <c r="F23" s="2">
        <f>IFERROR(VLOOKUP(A23,'Approved individual amount data'!$A$1:$S$135,6,FALSE),"")</f>
        <v>0</v>
      </c>
      <c r="G23" s="2">
        <f>IFERROR(VLOOKUP(A23,'Approved individual amount data'!$A$1:$S$135,7,FALSE),"")</f>
        <v>0</v>
      </c>
      <c r="H23" s="2">
        <f>IFERROR(VLOOKUP(A23,'Approved individual amount data'!$A$1:$S$135,8,FALSE),"")</f>
        <v>0</v>
      </c>
      <c r="I23" s="2">
        <f>IFERROR(VLOOKUP(A23,'Approved individual amount data'!$A$1:$S$135,9,FALSE),"")</f>
        <v>0</v>
      </c>
      <c r="J23" s="2">
        <f>IFERROR(VLOOKUP(A23,'Approved individual amount data'!$A$1:$S$135,10,FALSE),"")</f>
        <v>0</v>
      </c>
      <c r="K23" s="2">
        <f>IFERROR(VLOOKUP(A23,'Approved individual amount data'!$A$1:$S$135,11,FALSE),"")</f>
        <v>0</v>
      </c>
      <c r="L23" s="2">
        <f>IFERROR(VLOOKUP(A23,'Approved individual amount data'!$A$1:$S$135,12,FALSE),"")</f>
        <v>0</v>
      </c>
      <c r="M23" s="2">
        <f>IFERROR(VLOOKUP(A23,'Approved individual amount data'!$A$1:$S$135,13,FALSE),"")</f>
        <v>0</v>
      </c>
      <c r="N23" s="2">
        <f>IFERROR(VLOOKUP(A23,'Approved individual amount data'!$A$1:$S$135,14,FALSE),"")</f>
        <v>0</v>
      </c>
      <c r="O23" s="2">
        <f>IFERROR(VLOOKUP(A23,'Approved individual amount data'!$A$1:$S$135,15,FALSE),"")</f>
        <v>0</v>
      </c>
      <c r="P23" s="2">
        <f>IFERROR(VLOOKUP(A23,'Approved individual amount data'!$A$1:$S$135,16,FALSE),"")</f>
        <v>0</v>
      </c>
      <c r="Q23" s="2">
        <f>IFERROR(VLOOKUP(A23,'Approved individual amount data'!$A$1:$S$135,17,FALSE),"")</f>
        <v>0</v>
      </c>
      <c r="R23" s="2">
        <f>IFERROR(VLOOKUP(A23,'Approved individual amount data'!$A$1:$S$135,18,FALSE),"")</f>
        <v>0</v>
      </c>
      <c r="S23" s="2">
        <f>IFERROR(VLOOKUP(A23,'Approved individual amount data'!$A$1:$S$135,19,FALSE),"")</f>
        <v>0</v>
      </c>
    </row>
    <row r="24" spans="1:19" x14ac:dyDescent="0.3">
      <c r="A24" t="str">
        <f>'Local multi year dist'!M24</f>
        <v>Carroll County</v>
      </c>
      <c r="B24" s="2">
        <f>IFERROR(VLOOKUP(A24,'Approved individual amount data'!$A$1:$S$135,2,FALSE),"")</f>
        <v>0</v>
      </c>
      <c r="C24" s="2">
        <f>IFERROR(VLOOKUP(A24,'Approved individual amount data'!$A$1:$S$135,3,FALSE),"")</f>
        <v>0</v>
      </c>
      <c r="D24" s="2">
        <f>IFERROR(VLOOKUP(A24,'Approved individual amount data'!$A$1:$S$135,4,FALSE),"")</f>
        <v>0</v>
      </c>
      <c r="E24" s="2">
        <f>IFERROR(VLOOKUP(A24,'Approved individual amount data'!$A$1:$S$135,5,FALSE),"")</f>
        <v>0</v>
      </c>
      <c r="F24" s="2">
        <f>IFERROR(VLOOKUP(A24,'Approved individual amount data'!$A$1:$S$135,6,FALSE),"")</f>
        <v>0</v>
      </c>
      <c r="G24" s="2">
        <f>IFERROR(VLOOKUP(A24,'Approved individual amount data'!$A$1:$S$135,7,FALSE),"")</f>
        <v>0</v>
      </c>
      <c r="H24" s="2">
        <f>IFERROR(VLOOKUP(A24,'Approved individual amount data'!$A$1:$S$135,8,FALSE),"")</f>
        <v>0</v>
      </c>
      <c r="I24" s="2">
        <f>IFERROR(VLOOKUP(A24,'Approved individual amount data'!$A$1:$S$135,9,FALSE),"")</f>
        <v>0</v>
      </c>
      <c r="J24" s="2">
        <f>IFERROR(VLOOKUP(A24,'Approved individual amount data'!$A$1:$S$135,10,FALSE),"")</f>
        <v>0</v>
      </c>
      <c r="K24" s="2">
        <f>IFERROR(VLOOKUP(A24,'Approved individual amount data'!$A$1:$S$135,11,FALSE),"")</f>
        <v>0</v>
      </c>
      <c r="L24" s="2">
        <f>IFERROR(VLOOKUP(A24,'Approved individual amount data'!$A$1:$S$135,12,FALSE),"")</f>
        <v>0</v>
      </c>
      <c r="M24" s="2">
        <f>IFERROR(VLOOKUP(A24,'Approved individual amount data'!$A$1:$S$135,13,FALSE),"")</f>
        <v>0</v>
      </c>
      <c r="N24" s="2">
        <f>IFERROR(VLOOKUP(A24,'Approved individual amount data'!$A$1:$S$135,14,FALSE),"")</f>
        <v>0</v>
      </c>
      <c r="O24" s="2">
        <f>IFERROR(VLOOKUP(A24,'Approved individual amount data'!$A$1:$S$135,15,FALSE),"")</f>
        <v>0</v>
      </c>
      <c r="P24" s="2">
        <f>IFERROR(VLOOKUP(A24,'Approved individual amount data'!$A$1:$S$135,16,FALSE),"")</f>
        <v>0</v>
      </c>
      <c r="Q24" s="2">
        <f>IFERROR(VLOOKUP(A24,'Approved individual amount data'!$A$1:$S$135,17,FALSE),"")</f>
        <v>0</v>
      </c>
      <c r="R24" s="2">
        <f>IFERROR(VLOOKUP(A24,'Approved individual amount data'!$A$1:$S$135,18,FALSE),"")</f>
        <v>0</v>
      </c>
      <c r="S24" s="2">
        <f>IFERROR(VLOOKUP(A24,'Approved individual amount data'!$A$1:$S$135,19,FALSE),"")</f>
        <v>0</v>
      </c>
    </row>
    <row r="25" spans="1:19" x14ac:dyDescent="0.3">
      <c r="A25" t="str">
        <f>'Local multi year dist'!M25</f>
        <v>Charles City County</v>
      </c>
      <c r="B25" s="2">
        <f>IFERROR(VLOOKUP(A25,'Approved individual amount data'!$A$1:$S$135,2,FALSE),"")</f>
        <v>0</v>
      </c>
      <c r="C25" s="2">
        <f>IFERROR(VLOOKUP(A25,'Approved individual amount data'!$A$1:$S$135,3,FALSE),"")</f>
        <v>0</v>
      </c>
      <c r="D25" s="2">
        <f>IFERROR(VLOOKUP(A25,'Approved individual amount data'!$A$1:$S$135,4,FALSE),"")</f>
        <v>0</v>
      </c>
      <c r="E25" s="2">
        <f>IFERROR(VLOOKUP(A25,'Approved individual amount data'!$A$1:$S$135,5,FALSE),"")</f>
        <v>0</v>
      </c>
      <c r="F25" s="2">
        <f>IFERROR(VLOOKUP(A25,'Approved individual amount data'!$A$1:$S$135,6,FALSE),"")</f>
        <v>0</v>
      </c>
      <c r="G25" s="2">
        <f>IFERROR(VLOOKUP(A25,'Approved individual amount data'!$A$1:$S$135,7,FALSE),"")</f>
        <v>0</v>
      </c>
      <c r="H25" s="2">
        <f>IFERROR(VLOOKUP(A25,'Approved individual amount data'!$A$1:$S$135,8,FALSE),"")</f>
        <v>0</v>
      </c>
      <c r="I25" s="2">
        <f>IFERROR(VLOOKUP(A25,'Approved individual amount data'!$A$1:$S$135,9,FALSE),"")</f>
        <v>0</v>
      </c>
      <c r="J25" s="2">
        <f>IFERROR(VLOOKUP(A25,'Approved individual amount data'!$A$1:$S$135,10,FALSE),"")</f>
        <v>0</v>
      </c>
      <c r="K25" s="2">
        <f>IFERROR(VLOOKUP(A25,'Approved individual amount data'!$A$1:$S$135,11,FALSE),"")</f>
        <v>0</v>
      </c>
      <c r="L25" s="2">
        <f>IFERROR(VLOOKUP(A25,'Approved individual amount data'!$A$1:$S$135,12,FALSE),"")</f>
        <v>0</v>
      </c>
      <c r="M25" s="2">
        <f>IFERROR(VLOOKUP(A25,'Approved individual amount data'!$A$1:$S$135,13,FALSE),"")</f>
        <v>0</v>
      </c>
      <c r="N25" s="2">
        <f>IFERROR(VLOOKUP(A25,'Approved individual amount data'!$A$1:$S$135,14,FALSE),"")</f>
        <v>0</v>
      </c>
      <c r="O25" s="2">
        <f>IFERROR(VLOOKUP(A25,'Approved individual amount data'!$A$1:$S$135,15,FALSE),"")</f>
        <v>0</v>
      </c>
      <c r="P25" s="2">
        <f>IFERROR(VLOOKUP(A25,'Approved individual amount data'!$A$1:$S$135,16,FALSE),"")</f>
        <v>0</v>
      </c>
      <c r="Q25" s="2">
        <f>IFERROR(VLOOKUP(A25,'Approved individual amount data'!$A$1:$S$135,17,FALSE),"")</f>
        <v>0</v>
      </c>
      <c r="R25" s="2">
        <f>IFERROR(VLOOKUP(A25,'Approved individual amount data'!$A$1:$S$135,18,FALSE),"")</f>
        <v>0</v>
      </c>
      <c r="S25" s="2">
        <f>IFERROR(VLOOKUP(A25,'Approved individual amount data'!$A$1:$S$135,19,FALSE),"")</f>
        <v>0</v>
      </c>
    </row>
    <row r="26" spans="1:19" x14ac:dyDescent="0.3">
      <c r="A26" t="str">
        <f>'Local multi year dist'!M26</f>
        <v>Charlotte County</v>
      </c>
      <c r="B26" s="2">
        <f>IFERROR(VLOOKUP(A26,'Approved individual amount data'!$A$1:$S$135,2,FALSE),"")</f>
        <v>0</v>
      </c>
      <c r="C26" s="2">
        <f>IFERROR(VLOOKUP(A26,'Approved individual amount data'!$A$1:$S$135,3,FALSE),"")</f>
        <v>0</v>
      </c>
      <c r="D26" s="2">
        <f>IFERROR(VLOOKUP(A26,'Approved individual amount data'!$A$1:$S$135,4,FALSE),"")</f>
        <v>0</v>
      </c>
      <c r="E26" s="2">
        <f>IFERROR(VLOOKUP(A26,'Approved individual amount data'!$A$1:$S$135,5,FALSE),"")</f>
        <v>0</v>
      </c>
      <c r="F26" s="2">
        <f>IFERROR(VLOOKUP(A26,'Approved individual amount data'!$A$1:$S$135,6,FALSE),"")</f>
        <v>0</v>
      </c>
      <c r="G26" s="2">
        <f>IFERROR(VLOOKUP(A26,'Approved individual amount data'!$A$1:$S$135,7,FALSE),"")</f>
        <v>0</v>
      </c>
      <c r="H26" s="2">
        <f>IFERROR(VLOOKUP(A26,'Approved individual amount data'!$A$1:$S$135,8,FALSE),"")</f>
        <v>0</v>
      </c>
      <c r="I26" s="2">
        <f>IFERROR(VLOOKUP(A26,'Approved individual amount data'!$A$1:$S$135,9,FALSE),"")</f>
        <v>0</v>
      </c>
      <c r="J26" s="2">
        <f>IFERROR(VLOOKUP(A26,'Approved individual amount data'!$A$1:$S$135,10,FALSE),"")</f>
        <v>0</v>
      </c>
      <c r="K26" s="2">
        <f>IFERROR(VLOOKUP(A26,'Approved individual amount data'!$A$1:$S$135,11,FALSE),"")</f>
        <v>0</v>
      </c>
      <c r="L26" s="2">
        <f>IFERROR(VLOOKUP(A26,'Approved individual amount data'!$A$1:$S$135,12,FALSE),"")</f>
        <v>0</v>
      </c>
      <c r="M26" s="2">
        <f>IFERROR(VLOOKUP(A26,'Approved individual amount data'!$A$1:$S$135,13,FALSE),"")</f>
        <v>0</v>
      </c>
      <c r="N26" s="2">
        <f>IFERROR(VLOOKUP(A26,'Approved individual amount data'!$A$1:$S$135,14,FALSE),"")</f>
        <v>0</v>
      </c>
      <c r="O26" s="2">
        <f>IFERROR(VLOOKUP(A26,'Approved individual amount data'!$A$1:$S$135,15,FALSE),"")</f>
        <v>0</v>
      </c>
      <c r="P26" s="2">
        <f>IFERROR(VLOOKUP(A26,'Approved individual amount data'!$A$1:$S$135,16,FALSE),"")</f>
        <v>0</v>
      </c>
      <c r="Q26" s="2">
        <f>IFERROR(VLOOKUP(A26,'Approved individual amount data'!$A$1:$S$135,17,FALSE),"")</f>
        <v>0</v>
      </c>
      <c r="R26" s="2">
        <f>IFERROR(VLOOKUP(A26,'Approved individual amount data'!$A$1:$S$135,18,FALSE),"")</f>
        <v>0</v>
      </c>
      <c r="S26" s="2">
        <f>IFERROR(VLOOKUP(A26,'Approved individual amount data'!$A$1:$S$135,19,FALSE),"")</f>
        <v>0</v>
      </c>
    </row>
    <row r="27" spans="1:19" x14ac:dyDescent="0.3">
      <c r="A27" t="str">
        <f>'Local multi year dist'!M27</f>
        <v>Charlottesville City</v>
      </c>
      <c r="B27" s="2">
        <f>IFERROR(VLOOKUP(A27,'Approved individual amount data'!$A$1:$S$135,2,FALSE),"")</f>
        <v>0</v>
      </c>
      <c r="C27" s="2">
        <f>IFERROR(VLOOKUP(A27,'Approved individual amount data'!$A$1:$S$135,3,FALSE),"")</f>
        <v>0</v>
      </c>
      <c r="D27" s="2">
        <f>IFERROR(VLOOKUP(A27,'Approved individual amount data'!$A$1:$S$135,4,FALSE),"")</f>
        <v>0</v>
      </c>
      <c r="E27" s="2">
        <f>IFERROR(VLOOKUP(A27,'Approved individual amount data'!$A$1:$S$135,5,FALSE),"")</f>
        <v>0</v>
      </c>
      <c r="F27" s="2">
        <f>IFERROR(VLOOKUP(A27,'Approved individual amount data'!$A$1:$S$135,6,FALSE),"")</f>
        <v>0</v>
      </c>
      <c r="G27" s="2">
        <f>IFERROR(VLOOKUP(A27,'Approved individual amount data'!$A$1:$S$135,7,FALSE),"")</f>
        <v>0</v>
      </c>
      <c r="H27" s="2">
        <f>IFERROR(VLOOKUP(A27,'Approved individual amount data'!$A$1:$S$135,8,FALSE),"")</f>
        <v>0</v>
      </c>
      <c r="I27" s="2">
        <f>IFERROR(VLOOKUP(A27,'Approved individual amount data'!$A$1:$S$135,9,FALSE),"")</f>
        <v>0</v>
      </c>
      <c r="J27" s="2">
        <f>IFERROR(VLOOKUP(A27,'Approved individual amount data'!$A$1:$S$135,10,FALSE),"")</f>
        <v>0</v>
      </c>
      <c r="K27" s="2">
        <f>IFERROR(VLOOKUP(A27,'Approved individual amount data'!$A$1:$S$135,11,FALSE),"")</f>
        <v>0</v>
      </c>
      <c r="L27" s="2">
        <f>IFERROR(VLOOKUP(A27,'Approved individual amount data'!$A$1:$S$135,12,FALSE),"")</f>
        <v>0</v>
      </c>
      <c r="M27" s="2">
        <f>IFERROR(VLOOKUP(A27,'Approved individual amount data'!$A$1:$S$135,13,FALSE),"")</f>
        <v>0</v>
      </c>
      <c r="N27" s="2">
        <f>IFERROR(VLOOKUP(A27,'Approved individual amount data'!$A$1:$S$135,14,FALSE),"")</f>
        <v>0</v>
      </c>
      <c r="O27" s="2">
        <f>IFERROR(VLOOKUP(A27,'Approved individual amount data'!$A$1:$S$135,15,FALSE),"")</f>
        <v>0</v>
      </c>
      <c r="P27" s="2">
        <f>IFERROR(VLOOKUP(A27,'Approved individual amount data'!$A$1:$S$135,16,FALSE),"")</f>
        <v>0</v>
      </c>
      <c r="Q27" s="2">
        <f>IFERROR(VLOOKUP(A27,'Approved individual amount data'!$A$1:$S$135,17,FALSE),"")</f>
        <v>0</v>
      </c>
      <c r="R27" s="2">
        <f>IFERROR(VLOOKUP(A27,'Approved individual amount data'!$A$1:$S$135,18,FALSE),"")</f>
        <v>0</v>
      </c>
      <c r="S27" s="2">
        <f>IFERROR(VLOOKUP(A27,'Approved individual amount data'!$A$1:$S$135,19,FALSE),"")</f>
        <v>0</v>
      </c>
    </row>
    <row r="28" spans="1:19" x14ac:dyDescent="0.3">
      <c r="A28" t="str">
        <f>'Local multi year dist'!M28</f>
        <v>Chesapeake City</v>
      </c>
      <c r="B28" s="2">
        <f>IFERROR(VLOOKUP(A28,'Approved individual amount data'!$A$1:$S$135,2,FALSE),"")</f>
        <v>0</v>
      </c>
      <c r="C28" s="2">
        <f>IFERROR(VLOOKUP(A28,'Approved individual amount data'!$A$1:$S$135,3,FALSE),"")</f>
        <v>0</v>
      </c>
      <c r="D28" s="2">
        <f>IFERROR(VLOOKUP(A28,'Approved individual amount data'!$A$1:$S$135,4,FALSE),"")</f>
        <v>0</v>
      </c>
      <c r="E28" s="2">
        <f>IFERROR(VLOOKUP(A28,'Approved individual amount data'!$A$1:$S$135,5,FALSE),"")</f>
        <v>0</v>
      </c>
      <c r="F28" s="2">
        <f>IFERROR(VLOOKUP(A28,'Approved individual amount data'!$A$1:$S$135,6,FALSE),"")</f>
        <v>0</v>
      </c>
      <c r="G28" s="2">
        <f>IFERROR(VLOOKUP(A28,'Approved individual amount data'!$A$1:$S$135,7,FALSE),"")</f>
        <v>0</v>
      </c>
      <c r="H28" s="2">
        <f>IFERROR(VLOOKUP(A28,'Approved individual amount data'!$A$1:$S$135,8,FALSE),"")</f>
        <v>0</v>
      </c>
      <c r="I28" s="2">
        <f>IFERROR(VLOOKUP(A28,'Approved individual amount data'!$A$1:$S$135,9,FALSE),"")</f>
        <v>0</v>
      </c>
      <c r="J28" s="2">
        <f>IFERROR(VLOOKUP(A28,'Approved individual amount data'!$A$1:$S$135,10,FALSE),"")</f>
        <v>0</v>
      </c>
      <c r="K28" s="2">
        <f>IFERROR(VLOOKUP(A28,'Approved individual amount data'!$A$1:$S$135,11,FALSE),"")</f>
        <v>0</v>
      </c>
      <c r="L28" s="2">
        <f>IFERROR(VLOOKUP(A28,'Approved individual amount data'!$A$1:$S$135,12,FALSE),"")</f>
        <v>0</v>
      </c>
      <c r="M28" s="2">
        <f>IFERROR(VLOOKUP(A28,'Approved individual amount data'!$A$1:$S$135,13,FALSE),"")</f>
        <v>0</v>
      </c>
      <c r="N28" s="2">
        <f>IFERROR(VLOOKUP(A28,'Approved individual amount data'!$A$1:$S$135,14,FALSE),"")</f>
        <v>0</v>
      </c>
      <c r="O28" s="2">
        <f>IFERROR(VLOOKUP(A28,'Approved individual amount data'!$A$1:$S$135,15,FALSE),"")</f>
        <v>0</v>
      </c>
      <c r="P28" s="2">
        <f>IFERROR(VLOOKUP(A28,'Approved individual amount data'!$A$1:$S$135,16,FALSE),"")</f>
        <v>0</v>
      </c>
      <c r="Q28" s="2">
        <f>IFERROR(VLOOKUP(A28,'Approved individual amount data'!$A$1:$S$135,17,FALSE),"")</f>
        <v>0</v>
      </c>
      <c r="R28" s="2">
        <f>IFERROR(VLOOKUP(A28,'Approved individual amount data'!$A$1:$S$135,18,FALSE),"")</f>
        <v>0</v>
      </c>
      <c r="S28" s="2">
        <f>IFERROR(VLOOKUP(A28,'Approved individual amount data'!$A$1:$S$135,19,FALSE),"")</f>
        <v>0</v>
      </c>
    </row>
    <row r="29" spans="1:19" x14ac:dyDescent="0.3">
      <c r="A29" t="str">
        <f>'Local multi year dist'!M29</f>
        <v>Chesterfield County</v>
      </c>
      <c r="B29" s="2">
        <f>IFERROR(VLOOKUP(A29,'Approved individual amount data'!$A$1:$S$135,2,FALSE),"")</f>
        <v>0</v>
      </c>
      <c r="C29" s="2">
        <f>IFERROR(VLOOKUP(A29,'Approved individual amount data'!$A$1:$S$135,3,FALSE),"")</f>
        <v>0</v>
      </c>
      <c r="D29" s="2">
        <f>IFERROR(VLOOKUP(A29,'Approved individual amount data'!$A$1:$S$135,4,FALSE),"")</f>
        <v>89527</v>
      </c>
      <c r="E29" s="2">
        <f>IFERROR(VLOOKUP(A29,'Approved individual amount data'!$A$1:$S$135,5,FALSE),"")</f>
        <v>0</v>
      </c>
      <c r="F29" s="2">
        <f>IFERROR(VLOOKUP(A29,'Approved individual amount data'!$A$1:$S$135,6,FALSE),"")</f>
        <v>0</v>
      </c>
      <c r="G29" s="2">
        <f>IFERROR(VLOOKUP(A29,'Approved individual amount data'!$A$1:$S$135,7,FALSE),"")</f>
        <v>0</v>
      </c>
      <c r="H29" s="2">
        <f>IFERROR(VLOOKUP(A29,'Approved individual amount data'!$A$1:$S$135,8,FALSE),"")</f>
        <v>0</v>
      </c>
      <c r="I29" s="2">
        <f>IFERROR(VLOOKUP(A29,'Approved individual amount data'!$A$1:$S$135,9,FALSE),"")</f>
        <v>0</v>
      </c>
      <c r="J29" s="2">
        <f>IFERROR(VLOOKUP(A29,'Approved individual amount data'!$A$1:$S$135,10,FALSE),"")</f>
        <v>0</v>
      </c>
      <c r="K29" s="2">
        <f>IFERROR(VLOOKUP(A29,'Approved individual amount data'!$A$1:$S$135,11,FALSE),"")</f>
        <v>0</v>
      </c>
      <c r="L29" s="2">
        <f>IFERROR(VLOOKUP(A29,'Approved individual amount data'!$A$1:$S$135,12,FALSE),"")</f>
        <v>0</v>
      </c>
      <c r="M29" s="2">
        <f>IFERROR(VLOOKUP(A29,'Approved individual amount data'!$A$1:$S$135,13,FALSE),"")</f>
        <v>0</v>
      </c>
      <c r="N29" s="2">
        <f>IFERROR(VLOOKUP(A29,'Approved individual amount data'!$A$1:$S$135,14,FALSE),"")</f>
        <v>0</v>
      </c>
      <c r="O29" s="2">
        <f>IFERROR(VLOOKUP(A29,'Approved individual amount data'!$A$1:$S$135,15,FALSE),"")</f>
        <v>0</v>
      </c>
      <c r="P29" s="2">
        <f>IFERROR(VLOOKUP(A29,'Approved individual amount data'!$A$1:$S$135,16,FALSE),"")</f>
        <v>0</v>
      </c>
      <c r="Q29" s="2">
        <f>IFERROR(VLOOKUP(A29,'Approved individual amount data'!$A$1:$S$135,17,FALSE),"")</f>
        <v>0</v>
      </c>
      <c r="R29" s="2">
        <f>IFERROR(VLOOKUP(A29,'Approved individual amount data'!$A$1:$S$135,18,FALSE),"")</f>
        <v>0</v>
      </c>
      <c r="S29" s="2">
        <f>IFERROR(VLOOKUP(A29,'Approved individual amount data'!$A$1:$S$135,19,FALSE),"")</f>
        <v>0</v>
      </c>
    </row>
    <row r="30" spans="1:19" x14ac:dyDescent="0.3">
      <c r="A30" t="str">
        <f>'Local multi year dist'!M30</f>
        <v>Clarke County</v>
      </c>
      <c r="B30" s="2">
        <f>IFERROR(VLOOKUP(A30,'Approved individual amount data'!$A$1:$S$135,2,FALSE),"")</f>
        <v>0</v>
      </c>
      <c r="C30" s="2">
        <f>IFERROR(VLOOKUP(A30,'Approved individual amount data'!$A$1:$S$135,3,FALSE),"")</f>
        <v>0</v>
      </c>
      <c r="D30" s="2">
        <f>IFERROR(VLOOKUP(A30,'Approved individual amount data'!$A$1:$S$135,4,FALSE),"")</f>
        <v>0</v>
      </c>
      <c r="E30" s="2">
        <f>IFERROR(VLOOKUP(A30,'Approved individual amount data'!$A$1:$S$135,5,FALSE),"")</f>
        <v>0</v>
      </c>
      <c r="F30" s="2">
        <f>IFERROR(VLOOKUP(A30,'Approved individual amount data'!$A$1:$S$135,6,FALSE),"")</f>
        <v>0</v>
      </c>
      <c r="G30" s="2">
        <f>IFERROR(VLOOKUP(A30,'Approved individual amount data'!$A$1:$S$135,7,FALSE),"")</f>
        <v>0</v>
      </c>
      <c r="H30" s="2">
        <f>IFERROR(VLOOKUP(A30,'Approved individual amount data'!$A$1:$S$135,8,FALSE),"")</f>
        <v>0</v>
      </c>
      <c r="I30" s="2">
        <f>IFERROR(VLOOKUP(A30,'Approved individual amount data'!$A$1:$S$135,9,FALSE),"")</f>
        <v>0</v>
      </c>
      <c r="J30" s="2">
        <f>IFERROR(VLOOKUP(A30,'Approved individual amount data'!$A$1:$S$135,10,FALSE),"")</f>
        <v>0</v>
      </c>
      <c r="K30" s="2">
        <f>IFERROR(VLOOKUP(A30,'Approved individual amount data'!$A$1:$S$135,11,FALSE),"")</f>
        <v>0</v>
      </c>
      <c r="L30" s="2">
        <f>IFERROR(VLOOKUP(A30,'Approved individual amount data'!$A$1:$S$135,12,FALSE),"")</f>
        <v>0</v>
      </c>
      <c r="M30" s="2">
        <f>IFERROR(VLOOKUP(A30,'Approved individual amount data'!$A$1:$S$135,13,FALSE),"")</f>
        <v>0</v>
      </c>
      <c r="N30" s="2">
        <f>IFERROR(VLOOKUP(A30,'Approved individual amount data'!$A$1:$S$135,14,FALSE),"")</f>
        <v>0</v>
      </c>
      <c r="O30" s="2">
        <f>IFERROR(VLOOKUP(A30,'Approved individual amount data'!$A$1:$S$135,15,FALSE),"")</f>
        <v>0</v>
      </c>
      <c r="P30" s="2">
        <f>IFERROR(VLOOKUP(A30,'Approved individual amount data'!$A$1:$S$135,16,FALSE),"")</f>
        <v>0</v>
      </c>
      <c r="Q30" s="2">
        <f>IFERROR(VLOOKUP(A30,'Approved individual amount data'!$A$1:$S$135,17,FALSE),"")</f>
        <v>0</v>
      </c>
      <c r="R30" s="2">
        <f>IFERROR(VLOOKUP(A30,'Approved individual amount data'!$A$1:$S$135,18,FALSE),"")</f>
        <v>0</v>
      </c>
      <c r="S30" s="2">
        <f>IFERROR(VLOOKUP(A30,'Approved individual amount data'!$A$1:$S$135,19,FALSE),"")</f>
        <v>0</v>
      </c>
    </row>
    <row r="31" spans="1:19" x14ac:dyDescent="0.3">
      <c r="A31" t="str">
        <f>'Local multi year dist'!M31</f>
        <v>Colonial Heights City</v>
      </c>
      <c r="B31" s="2">
        <f>IFERROR(VLOOKUP(A31,'Approved individual amount data'!$A$1:$S$135,2,FALSE),"")</f>
        <v>0</v>
      </c>
      <c r="C31" s="2">
        <f>IFERROR(VLOOKUP(A31,'Approved individual amount data'!$A$1:$S$135,3,FALSE),"")</f>
        <v>0</v>
      </c>
      <c r="D31" s="2">
        <f>IFERROR(VLOOKUP(A31,'Approved individual amount data'!$A$1:$S$135,4,FALSE),"")</f>
        <v>30400</v>
      </c>
      <c r="E31" s="2">
        <f>IFERROR(VLOOKUP(A31,'Approved individual amount data'!$A$1:$S$135,5,FALSE),"")</f>
        <v>0</v>
      </c>
      <c r="F31" s="2">
        <f>IFERROR(VLOOKUP(A31,'Approved individual amount data'!$A$1:$S$135,6,FALSE),"")</f>
        <v>0</v>
      </c>
      <c r="G31" s="2">
        <f>IFERROR(VLOOKUP(A31,'Approved individual amount data'!$A$1:$S$135,7,FALSE),"")</f>
        <v>0</v>
      </c>
      <c r="H31" s="2">
        <f>IFERROR(VLOOKUP(A31,'Approved individual amount data'!$A$1:$S$135,8,FALSE),"")</f>
        <v>0</v>
      </c>
      <c r="I31" s="2">
        <f>IFERROR(VLOOKUP(A31,'Approved individual amount data'!$A$1:$S$135,9,FALSE),"")</f>
        <v>0</v>
      </c>
      <c r="J31" s="2">
        <f>IFERROR(VLOOKUP(A31,'Approved individual amount data'!$A$1:$S$135,10,FALSE),"")</f>
        <v>0</v>
      </c>
      <c r="K31" s="2">
        <f>IFERROR(VLOOKUP(A31,'Approved individual amount data'!$A$1:$S$135,11,FALSE),"")</f>
        <v>0</v>
      </c>
      <c r="L31" s="2">
        <f>IFERROR(VLOOKUP(A31,'Approved individual amount data'!$A$1:$S$135,12,FALSE),"")</f>
        <v>0</v>
      </c>
      <c r="M31" s="2">
        <f>IFERROR(VLOOKUP(A31,'Approved individual amount data'!$A$1:$S$135,13,FALSE),"")</f>
        <v>0</v>
      </c>
      <c r="N31" s="2">
        <f>IFERROR(VLOOKUP(A31,'Approved individual amount data'!$A$1:$S$135,14,FALSE),"")</f>
        <v>0</v>
      </c>
      <c r="O31" s="2">
        <f>IFERROR(VLOOKUP(A31,'Approved individual amount data'!$A$1:$S$135,15,FALSE),"")</f>
        <v>0</v>
      </c>
      <c r="P31" s="2">
        <f>IFERROR(VLOOKUP(A31,'Approved individual amount data'!$A$1:$S$135,16,FALSE),"")</f>
        <v>0</v>
      </c>
      <c r="Q31" s="2">
        <f>IFERROR(VLOOKUP(A31,'Approved individual amount data'!$A$1:$S$135,17,FALSE),"")</f>
        <v>0</v>
      </c>
      <c r="R31" s="2">
        <f>IFERROR(VLOOKUP(A31,'Approved individual amount data'!$A$1:$S$135,18,FALSE),"")</f>
        <v>0</v>
      </c>
      <c r="S31" s="2">
        <f>IFERROR(VLOOKUP(A31,'Approved individual amount data'!$A$1:$S$135,19,FALSE),"")</f>
        <v>0</v>
      </c>
    </row>
    <row r="32" spans="1:19" x14ac:dyDescent="0.3">
      <c r="A32" t="str">
        <f>'Local multi year dist'!M32</f>
        <v>Covington City</v>
      </c>
      <c r="B32" s="2">
        <f>IFERROR(VLOOKUP(A32,'Approved individual amount data'!$A$1:$S$135,2,FALSE),"")</f>
        <v>0</v>
      </c>
      <c r="C32" s="2">
        <f>IFERROR(VLOOKUP(A32,'Approved individual amount data'!$A$1:$S$135,3,FALSE),"")</f>
        <v>0</v>
      </c>
      <c r="D32" s="2">
        <f>IFERROR(VLOOKUP(A32,'Approved individual amount data'!$A$1:$S$135,4,FALSE),"")</f>
        <v>0</v>
      </c>
      <c r="E32" s="2">
        <f>IFERROR(VLOOKUP(A32,'Approved individual amount data'!$A$1:$S$135,5,FALSE),"")</f>
        <v>0</v>
      </c>
      <c r="F32" s="2">
        <f>IFERROR(VLOOKUP(A32,'Approved individual amount data'!$A$1:$S$135,6,FALSE),"")</f>
        <v>0</v>
      </c>
      <c r="G32" s="2">
        <f>IFERROR(VLOOKUP(A32,'Approved individual amount data'!$A$1:$S$135,7,FALSE),"")</f>
        <v>0</v>
      </c>
      <c r="H32" s="2">
        <f>IFERROR(VLOOKUP(A32,'Approved individual amount data'!$A$1:$S$135,8,FALSE),"")</f>
        <v>0</v>
      </c>
      <c r="I32" s="2">
        <f>IFERROR(VLOOKUP(A32,'Approved individual amount data'!$A$1:$S$135,9,FALSE),"")</f>
        <v>0</v>
      </c>
      <c r="J32" s="2">
        <f>IFERROR(VLOOKUP(A32,'Approved individual amount data'!$A$1:$S$135,10,FALSE),"")</f>
        <v>0</v>
      </c>
      <c r="K32" s="2">
        <f>IFERROR(VLOOKUP(A32,'Approved individual amount data'!$A$1:$S$135,11,FALSE),"")</f>
        <v>0</v>
      </c>
      <c r="L32" s="2">
        <f>IFERROR(VLOOKUP(A32,'Approved individual amount data'!$A$1:$S$135,12,FALSE),"")</f>
        <v>0</v>
      </c>
      <c r="M32" s="2">
        <f>IFERROR(VLOOKUP(A32,'Approved individual amount data'!$A$1:$S$135,13,FALSE),"")</f>
        <v>0</v>
      </c>
      <c r="N32" s="2">
        <f>IFERROR(VLOOKUP(A32,'Approved individual amount data'!$A$1:$S$135,14,FALSE),"")</f>
        <v>0</v>
      </c>
      <c r="O32" s="2">
        <f>IFERROR(VLOOKUP(A32,'Approved individual amount data'!$A$1:$S$135,15,FALSE),"")</f>
        <v>0</v>
      </c>
      <c r="P32" s="2">
        <f>IFERROR(VLOOKUP(A32,'Approved individual amount data'!$A$1:$S$135,16,FALSE),"")</f>
        <v>0</v>
      </c>
      <c r="Q32" s="2">
        <f>IFERROR(VLOOKUP(A32,'Approved individual amount data'!$A$1:$S$135,17,FALSE),"")</f>
        <v>0</v>
      </c>
      <c r="R32" s="2">
        <f>IFERROR(VLOOKUP(A32,'Approved individual amount data'!$A$1:$S$135,18,FALSE),"")</f>
        <v>0</v>
      </c>
      <c r="S32" s="2">
        <f>IFERROR(VLOOKUP(A32,'Approved individual amount data'!$A$1:$S$135,19,FALSE),"")</f>
        <v>0</v>
      </c>
    </row>
    <row r="33" spans="1:19" x14ac:dyDescent="0.3">
      <c r="A33" t="str">
        <f>'Local multi year dist'!M33</f>
        <v>Craig County</v>
      </c>
      <c r="B33" s="2">
        <f>IFERROR(VLOOKUP(A33,'Approved individual amount data'!$A$1:$S$135,2,FALSE),"")</f>
        <v>0</v>
      </c>
      <c r="C33" s="2">
        <f>IFERROR(VLOOKUP(A33,'Approved individual amount data'!$A$1:$S$135,3,FALSE),"")</f>
        <v>0</v>
      </c>
      <c r="D33" s="2">
        <f>IFERROR(VLOOKUP(A33,'Approved individual amount data'!$A$1:$S$135,4,FALSE),"")</f>
        <v>0</v>
      </c>
      <c r="E33" s="2">
        <f>IFERROR(VLOOKUP(A33,'Approved individual amount data'!$A$1:$S$135,5,FALSE),"")</f>
        <v>0</v>
      </c>
      <c r="F33" s="2">
        <f>IFERROR(VLOOKUP(A33,'Approved individual amount data'!$A$1:$S$135,6,FALSE),"")</f>
        <v>0</v>
      </c>
      <c r="G33" s="2">
        <f>IFERROR(VLOOKUP(A33,'Approved individual amount data'!$A$1:$S$135,7,FALSE),"")</f>
        <v>0</v>
      </c>
      <c r="H33" s="2">
        <f>IFERROR(VLOOKUP(A33,'Approved individual amount data'!$A$1:$S$135,8,FALSE),"")</f>
        <v>0</v>
      </c>
      <c r="I33" s="2">
        <f>IFERROR(VLOOKUP(A33,'Approved individual amount data'!$A$1:$S$135,9,FALSE),"")</f>
        <v>0</v>
      </c>
      <c r="J33" s="2">
        <f>IFERROR(VLOOKUP(A33,'Approved individual amount data'!$A$1:$S$135,10,FALSE),"")</f>
        <v>0</v>
      </c>
      <c r="K33" s="2">
        <f>IFERROR(VLOOKUP(A33,'Approved individual amount data'!$A$1:$S$135,11,FALSE),"")</f>
        <v>0</v>
      </c>
      <c r="L33" s="2">
        <f>IFERROR(VLOOKUP(A33,'Approved individual amount data'!$A$1:$S$135,12,FALSE),"")</f>
        <v>0</v>
      </c>
      <c r="M33" s="2">
        <f>IFERROR(VLOOKUP(A33,'Approved individual amount data'!$A$1:$S$135,13,FALSE),"")</f>
        <v>0</v>
      </c>
      <c r="N33" s="2">
        <f>IFERROR(VLOOKUP(A33,'Approved individual amount data'!$A$1:$S$135,14,FALSE),"")</f>
        <v>0</v>
      </c>
      <c r="O33" s="2">
        <f>IFERROR(VLOOKUP(A33,'Approved individual amount data'!$A$1:$S$135,15,FALSE),"")</f>
        <v>0</v>
      </c>
      <c r="P33" s="2">
        <f>IFERROR(VLOOKUP(A33,'Approved individual amount data'!$A$1:$S$135,16,FALSE),"")</f>
        <v>0</v>
      </c>
      <c r="Q33" s="2">
        <f>IFERROR(VLOOKUP(A33,'Approved individual amount data'!$A$1:$S$135,17,FALSE),"")</f>
        <v>0</v>
      </c>
      <c r="R33" s="2">
        <f>IFERROR(VLOOKUP(A33,'Approved individual amount data'!$A$1:$S$135,18,FALSE),"")</f>
        <v>0</v>
      </c>
      <c r="S33" s="2">
        <f>IFERROR(VLOOKUP(A33,'Approved individual amount data'!$A$1:$S$135,19,FALSE),"")</f>
        <v>0</v>
      </c>
    </row>
    <row r="34" spans="1:19" x14ac:dyDescent="0.3">
      <c r="A34" t="str">
        <f>'Local multi year dist'!M34</f>
        <v>Culpeper County</v>
      </c>
      <c r="B34" s="2">
        <f>IFERROR(VLOOKUP(A34,'Approved individual amount data'!$A$1:$S$135,2,FALSE),"")</f>
        <v>0</v>
      </c>
      <c r="C34" s="2">
        <f>IFERROR(VLOOKUP(A34,'Approved individual amount data'!$A$1:$S$135,3,FALSE),"")</f>
        <v>0</v>
      </c>
      <c r="D34" s="2">
        <f>IFERROR(VLOOKUP(A34,'Approved individual amount data'!$A$1:$S$135,4,FALSE),"")</f>
        <v>0</v>
      </c>
      <c r="E34" s="2">
        <f>IFERROR(VLOOKUP(A34,'Approved individual amount data'!$A$1:$S$135,5,FALSE),"")</f>
        <v>0</v>
      </c>
      <c r="F34" s="2">
        <f>IFERROR(VLOOKUP(A34,'Approved individual amount data'!$A$1:$S$135,6,FALSE),"")</f>
        <v>0</v>
      </c>
      <c r="G34" s="2">
        <f>IFERROR(VLOOKUP(A34,'Approved individual amount data'!$A$1:$S$135,7,FALSE),"")</f>
        <v>0</v>
      </c>
      <c r="H34" s="2">
        <f>IFERROR(VLOOKUP(A34,'Approved individual amount data'!$A$1:$S$135,8,FALSE),"")</f>
        <v>0</v>
      </c>
      <c r="I34" s="2">
        <f>IFERROR(VLOOKUP(A34,'Approved individual amount data'!$A$1:$S$135,9,FALSE),"")</f>
        <v>0</v>
      </c>
      <c r="J34" s="2">
        <f>IFERROR(VLOOKUP(A34,'Approved individual amount data'!$A$1:$S$135,10,FALSE),"")</f>
        <v>0</v>
      </c>
      <c r="K34" s="2">
        <f>IFERROR(VLOOKUP(A34,'Approved individual amount data'!$A$1:$S$135,11,FALSE),"")</f>
        <v>0</v>
      </c>
      <c r="L34" s="2">
        <f>IFERROR(VLOOKUP(A34,'Approved individual amount data'!$A$1:$S$135,12,FALSE),"")</f>
        <v>0</v>
      </c>
      <c r="M34" s="2">
        <f>IFERROR(VLOOKUP(A34,'Approved individual amount data'!$A$1:$S$135,13,FALSE),"")</f>
        <v>0</v>
      </c>
      <c r="N34" s="2">
        <f>IFERROR(VLOOKUP(A34,'Approved individual amount data'!$A$1:$S$135,14,FALSE),"")</f>
        <v>0</v>
      </c>
      <c r="O34" s="2">
        <f>IFERROR(VLOOKUP(A34,'Approved individual amount data'!$A$1:$S$135,15,FALSE),"")</f>
        <v>0</v>
      </c>
      <c r="P34" s="2">
        <f>IFERROR(VLOOKUP(A34,'Approved individual amount data'!$A$1:$S$135,16,FALSE),"")</f>
        <v>0</v>
      </c>
      <c r="Q34" s="2">
        <f>IFERROR(VLOOKUP(A34,'Approved individual amount data'!$A$1:$S$135,17,FALSE),"")</f>
        <v>0</v>
      </c>
      <c r="R34" s="2">
        <f>IFERROR(VLOOKUP(A34,'Approved individual amount data'!$A$1:$S$135,18,FALSE),"")</f>
        <v>0</v>
      </c>
      <c r="S34" s="2">
        <f>IFERROR(VLOOKUP(A34,'Approved individual amount data'!$A$1:$S$135,19,FALSE),"")</f>
        <v>0</v>
      </c>
    </row>
    <row r="35" spans="1:19" x14ac:dyDescent="0.3">
      <c r="A35" t="str">
        <f>'Local multi year dist'!M35</f>
        <v>Cumberland County</v>
      </c>
      <c r="B35" s="2">
        <f>IFERROR(VLOOKUP(A35,'Approved individual amount data'!$A$1:$S$135,2,FALSE),"")</f>
        <v>0</v>
      </c>
      <c r="C35" s="2">
        <f>IFERROR(VLOOKUP(A35,'Approved individual amount data'!$A$1:$S$135,3,FALSE),"")</f>
        <v>0</v>
      </c>
      <c r="D35" s="2">
        <f>IFERROR(VLOOKUP(A35,'Approved individual amount data'!$A$1:$S$135,4,FALSE),"")</f>
        <v>0</v>
      </c>
      <c r="E35" s="2">
        <f>IFERROR(VLOOKUP(A35,'Approved individual amount data'!$A$1:$S$135,5,FALSE),"")</f>
        <v>0</v>
      </c>
      <c r="F35" s="2">
        <f>IFERROR(VLOOKUP(A35,'Approved individual amount data'!$A$1:$S$135,6,FALSE),"")</f>
        <v>0</v>
      </c>
      <c r="G35" s="2">
        <f>IFERROR(VLOOKUP(A35,'Approved individual amount data'!$A$1:$S$135,7,FALSE),"")</f>
        <v>0</v>
      </c>
      <c r="H35" s="2">
        <f>IFERROR(VLOOKUP(A35,'Approved individual amount data'!$A$1:$S$135,8,FALSE),"")</f>
        <v>0</v>
      </c>
      <c r="I35" s="2">
        <f>IFERROR(VLOOKUP(A35,'Approved individual amount data'!$A$1:$S$135,9,FALSE),"")</f>
        <v>0</v>
      </c>
      <c r="J35" s="2">
        <f>IFERROR(VLOOKUP(A35,'Approved individual amount data'!$A$1:$S$135,10,FALSE),"")</f>
        <v>0</v>
      </c>
      <c r="K35" s="2">
        <f>IFERROR(VLOOKUP(A35,'Approved individual amount data'!$A$1:$S$135,11,FALSE),"")</f>
        <v>0</v>
      </c>
      <c r="L35" s="2">
        <f>IFERROR(VLOOKUP(A35,'Approved individual amount data'!$A$1:$S$135,12,FALSE),"")</f>
        <v>0</v>
      </c>
      <c r="M35" s="2">
        <f>IFERROR(VLOOKUP(A35,'Approved individual amount data'!$A$1:$S$135,13,FALSE),"")</f>
        <v>0</v>
      </c>
      <c r="N35" s="2">
        <f>IFERROR(VLOOKUP(A35,'Approved individual amount data'!$A$1:$S$135,14,FALSE),"")</f>
        <v>0</v>
      </c>
      <c r="O35" s="2">
        <f>IFERROR(VLOOKUP(A35,'Approved individual amount data'!$A$1:$S$135,15,FALSE),"")</f>
        <v>0</v>
      </c>
      <c r="P35" s="2">
        <f>IFERROR(VLOOKUP(A35,'Approved individual amount data'!$A$1:$S$135,16,FALSE),"")</f>
        <v>0</v>
      </c>
      <c r="Q35" s="2">
        <f>IFERROR(VLOOKUP(A35,'Approved individual amount data'!$A$1:$S$135,17,FALSE),"")</f>
        <v>0</v>
      </c>
      <c r="R35" s="2">
        <f>IFERROR(VLOOKUP(A35,'Approved individual amount data'!$A$1:$S$135,18,FALSE),"")</f>
        <v>0</v>
      </c>
      <c r="S35" s="2">
        <f>IFERROR(VLOOKUP(A35,'Approved individual amount data'!$A$1:$S$135,19,FALSE),"")</f>
        <v>0</v>
      </c>
    </row>
    <row r="36" spans="1:19" x14ac:dyDescent="0.3">
      <c r="A36" t="str">
        <f>'Local multi year dist'!M36</f>
        <v>Danville City</v>
      </c>
      <c r="B36" s="2">
        <f>IFERROR(VLOOKUP(A36,'Approved individual amount data'!$A$1:$S$135,2,FALSE),"")</f>
        <v>0</v>
      </c>
      <c r="C36" s="2">
        <f>IFERROR(VLOOKUP(A36,'Approved individual amount data'!$A$1:$S$135,3,FALSE),"")</f>
        <v>0</v>
      </c>
      <c r="D36" s="2">
        <f>IFERROR(VLOOKUP(A36,'Approved individual amount data'!$A$1:$S$135,4,FALSE),"")</f>
        <v>0</v>
      </c>
      <c r="E36" s="2">
        <f>IFERROR(VLOOKUP(A36,'Approved individual amount data'!$A$1:$S$135,5,FALSE),"")</f>
        <v>0</v>
      </c>
      <c r="F36" s="2">
        <f>IFERROR(VLOOKUP(A36,'Approved individual amount data'!$A$1:$S$135,6,FALSE),"")</f>
        <v>0</v>
      </c>
      <c r="G36" s="2">
        <f>IFERROR(VLOOKUP(A36,'Approved individual amount data'!$A$1:$S$135,7,FALSE),"")</f>
        <v>0</v>
      </c>
      <c r="H36" s="2">
        <f>IFERROR(VLOOKUP(A36,'Approved individual amount data'!$A$1:$S$135,8,FALSE),"")</f>
        <v>0</v>
      </c>
      <c r="I36" s="2">
        <f>IFERROR(VLOOKUP(A36,'Approved individual amount data'!$A$1:$S$135,9,FALSE),"")</f>
        <v>0</v>
      </c>
      <c r="J36" s="2">
        <f>IFERROR(VLOOKUP(A36,'Approved individual amount data'!$A$1:$S$135,10,FALSE),"")</f>
        <v>0</v>
      </c>
      <c r="K36" s="2">
        <f>IFERROR(VLOOKUP(A36,'Approved individual amount data'!$A$1:$S$135,11,FALSE),"")</f>
        <v>0</v>
      </c>
      <c r="L36" s="2">
        <f>IFERROR(VLOOKUP(A36,'Approved individual amount data'!$A$1:$S$135,12,FALSE),"")</f>
        <v>0</v>
      </c>
      <c r="M36" s="2">
        <f>IFERROR(VLOOKUP(A36,'Approved individual amount data'!$A$1:$S$135,13,FALSE),"")</f>
        <v>0</v>
      </c>
      <c r="N36" s="2">
        <f>IFERROR(VLOOKUP(A36,'Approved individual amount data'!$A$1:$S$135,14,FALSE),"")</f>
        <v>0</v>
      </c>
      <c r="O36" s="2">
        <f>IFERROR(VLOOKUP(A36,'Approved individual amount data'!$A$1:$S$135,15,FALSE),"")</f>
        <v>0</v>
      </c>
      <c r="P36" s="2">
        <f>IFERROR(VLOOKUP(A36,'Approved individual amount data'!$A$1:$S$135,16,FALSE),"")</f>
        <v>0</v>
      </c>
      <c r="Q36" s="2">
        <f>IFERROR(VLOOKUP(A36,'Approved individual amount data'!$A$1:$S$135,17,FALSE),"")</f>
        <v>0</v>
      </c>
      <c r="R36" s="2">
        <f>IFERROR(VLOOKUP(A36,'Approved individual amount data'!$A$1:$S$135,18,FALSE),"")</f>
        <v>0</v>
      </c>
      <c r="S36" s="2">
        <f>IFERROR(VLOOKUP(A36,'Approved individual amount data'!$A$1:$S$135,19,FALSE),"")</f>
        <v>0</v>
      </c>
    </row>
    <row r="37" spans="1:19" x14ac:dyDescent="0.3">
      <c r="A37" t="str">
        <f>'Local multi year dist'!M37</f>
        <v>Dickenson County</v>
      </c>
      <c r="B37" s="2">
        <f>IFERROR(VLOOKUP(A37,'Approved individual amount data'!$A$1:$S$135,2,FALSE),"")</f>
        <v>0</v>
      </c>
      <c r="C37" s="2">
        <f>IFERROR(VLOOKUP(A37,'Approved individual amount data'!$A$1:$S$135,3,FALSE),"")</f>
        <v>0</v>
      </c>
      <c r="D37" s="2">
        <f>IFERROR(VLOOKUP(A37,'Approved individual amount data'!$A$1:$S$135,4,FALSE),"")</f>
        <v>0</v>
      </c>
      <c r="E37" s="2">
        <f>IFERROR(VLOOKUP(A37,'Approved individual amount data'!$A$1:$S$135,5,FALSE),"")</f>
        <v>0</v>
      </c>
      <c r="F37" s="2">
        <f>IFERROR(VLOOKUP(A37,'Approved individual amount data'!$A$1:$S$135,6,FALSE),"")</f>
        <v>0</v>
      </c>
      <c r="G37" s="2">
        <f>IFERROR(VLOOKUP(A37,'Approved individual amount data'!$A$1:$S$135,7,FALSE),"")</f>
        <v>0</v>
      </c>
      <c r="H37" s="2">
        <f>IFERROR(VLOOKUP(A37,'Approved individual amount data'!$A$1:$S$135,8,FALSE),"")</f>
        <v>0</v>
      </c>
      <c r="I37" s="2">
        <f>IFERROR(VLOOKUP(A37,'Approved individual amount data'!$A$1:$S$135,9,FALSE),"")</f>
        <v>0</v>
      </c>
      <c r="J37" s="2">
        <f>IFERROR(VLOOKUP(A37,'Approved individual amount data'!$A$1:$S$135,10,FALSE),"")</f>
        <v>0</v>
      </c>
      <c r="K37" s="2">
        <f>IFERROR(VLOOKUP(A37,'Approved individual amount data'!$A$1:$S$135,11,FALSE),"")</f>
        <v>0</v>
      </c>
      <c r="L37" s="2">
        <f>IFERROR(VLOOKUP(A37,'Approved individual amount data'!$A$1:$S$135,12,FALSE),"")</f>
        <v>0</v>
      </c>
      <c r="M37" s="2">
        <f>IFERROR(VLOOKUP(A37,'Approved individual amount data'!$A$1:$S$135,13,FALSE),"")</f>
        <v>0</v>
      </c>
      <c r="N37" s="2">
        <f>IFERROR(VLOOKUP(A37,'Approved individual amount data'!$A$1:$S$135,14,FALSE),"")</f>
        <v>0</v>
      </c>
      <c r="O37" s="2">
        <f>IFERROR(VLOOKUP(A37,'Approved individual amount data'!$A$1:$S$135,15,FALSE),"")</f>
        <v>0</v>
      </c>
      <c r="P37" s="2">
        <f>IFERROR(VLOOKUP(A37,'Approved individual amount data'!$A$1:$S$135,16,FALSE),"")</f>
        <v>0</v>
      </c>
      <c r="Q37" s="2">
        <f>IFERROR(VLOOKUP(A37,'Approved individual amount data'!$A$1:$S$135,17,FALSE),"")</f>
        <v>0</v>
      </c>
      <c r="R37" s="2">
        <f>IFERROR(VLOOKUP(A37,'Approved individual amount data'!$A$1:$S$135,18,FALSE),"")</f>
        <v>0</v>
      </c>
      <c r="S37" s="2">
        <f>IFERROR(VLOOKUP(A37,'Approved individual amount data'!$A$1:$S$135,19,FALSE),"")</f>
        <v>0</v>
      </c>
    </row>
    <row r="38" spans="1:19" x14ac:dyDescent="0.3">
      <c r="A38" t="str">
        <f>'Local multi year dist'!M38</f>
        <v>Dinwiddie County</v>
      </c>
      <c r="B38" s="2">
        <f>IFERROR(VLOOKUP(A38,'Approved individual amount data'!$A$1:$S$135,2,FALSE),"")</f>
        <v>0</v>
      </c>
      <c r="C38" s="2">
        <f>IFERROR(VLOOKUP(A38,'Approved individual amount data'!$A$1:$S$135,3,FALSE),"")</f>
        <v>0</v>
      </c>
      <c r="D38" s="2">
        <f>IFERROR(VLOOKUP(A38,'Approved individual amount data'!$A$1:$S$135,4,FALSE),"")</f>
        <v>0</v>
      </c>
      <c r="E38" s="2">
        <f>IFERROR(VLOOKUP(A38,'Approved individual amount data'!$A$1:$S$135,5,FALSE),"")</f>
        <v>0</v>
      </c>
      <c r="F38" s="2">
        <f>IFERROR(VLOOKUP(A38,'Approved individual amount data'!$A$1:$S$135,6,FALSE),"")</f>
        <v>0</v>
      </c>
      <c r="G38" s="2">
        <f>IFERROR(VLOOKUP(A38,'Approved individual amount data'!$A$1:$S$135,7,FALSE),"")</f>
        <v>0</v>
      </c>
      <c r="H38" s="2">
        <f>IFERROR(VLOOKUP(A38,'Approved individual amount data'!$A$1:$S$135,8,FALSE),"")</f>
        <v>0</v>
      </c>
      <c r="I38" s="2">
        <f>IFERROR(VLOOKUP(A38,'Approved individual amount data'!$A$1:$S$135,9,FALSE),"")</f>
        <v>0</v>
      </c>
      <c r="J38" s="2">
        <f>IFERROR(VLOOKUP(A38,'Approved individual amount data'!$A$1:$S$135,10,FALSE),"")</f>
        <v>0</v>
      </c>
      <c r="K38" s="2">
        <f>IFERROR(VLOOKUP(A38,'Approved individual amount data'!$A$1:$S$135,11,FALSE),"")</f>
        <v>0</v>
      </c>
      <c r="L38" s="2">
        <f>IFERROR(VLOOKUP(A38,'Approved individual amount data'!$A$1:$S$135,12,FALSE),"")</f>
        <v>0</v>
      </c>
      <c r="M38" s="2">
        <f>IFERROR(VLOOKUP(A38,'Approved individual amount data'!$A$1:$S$135,13,FALSE),"")</f>
        <v>0</v>
      </c>
      <c r="N38" s="2">
        <f>IFERROR(VLOOKUP(A38,'Approved individual amount data'!$A$1:$S$135,14,FALSE),"")</f>
        <v>0</v>
      </c>
      <c r="O38" s="2">
        <f>IFERROR(VLOOKUP(A38,'Approved individual amount data'!$A$1:$S$135,15,FALSE),"")</f>
        <v>0</v>
      </c>
      <c r="P38" s="2">
        <f>IFERROR(VLOOKUP(A38,'Approved individual amount data'!$A$1:$S$135,16,FALSE),"")</f>
        <v>0</v>
      </c>
      <c r="Q38" s="2">
        <f>IFERROR(VLOOKUP(A38,'Approved individual amount data'!$A$1:$S$135,17,FALSE),"")</f>
        <v>0</v>
      </c>
      <c r="R38" s="2">
        <f>IFERROR(VLOOKUP(A38,'Approved individual amount data'!$A$1:$S$135,18,FALSE),"")</f>
        <v>0</v>
      </c>
      <c r="S38" s="2">
        <f>IFERROR(VLOOKUP(A38,'Approved individual amount data'!$A$1:$S$135,19,FALSE),"")</f>
        <v>0</v>
      </c>
    </row>
    <row r="39" spans="1:19" x14ac:dyDescent="0.3">
      <c r="A39" t="str">
        <f>'Local multi year dist'!M39</f>
        <v>Emporia City</v>
      </c>
      <c r="B39" s="2">
        <f>IFERROR(VLOOKUP(A39,'Approved individual amount data'!$A$1:$S$135,2,FALSE),"")</f>
        <v>0</v>
      </c>
      <c r="C39" s="2">
        <f>IFERROR(VLOOKUP(A39,'Approved individual amount data'!$A$1:$S$135,3,FALSE),"")</f>
        <v>0</v>
      </c>
      <c r="D39" s="2">
        <f>IFERROR(VLOOKUP(A39,'Approved individual amount data'!$A$1:$S$135,4,FALSE),"")</f>
        <v>0</v>
      </c>
      <c r="E39" s="2">
        <f>IFERROR(VLOOKUP(A39,'Approved individual amount data'!$A$1:$S$135,5,FALSE),"")</f>
        <v>0</v>
      </c>
      <c r="F39" s="2">
        <f>IFERROR(VLOOKUP(A39,'Approved individual amount data'!$A$1:$S$135,6,FALSE),"")</f>
        <v>0</v>
      </c>
      <c r="G39" s="2">
        <f>IFERROR(VLOOKUP(A39,'Approved individual amount data'!$A$1:$S$135,7,FALSE),"")</f>
        <v>0</v>
      </c>
      <c r="H39" s="2">
        <f>IFERROR(VLOOKUP(A39,'Approved individual amount data'!$A$1:$S$135,8,FALSE),"")</f>
        <v>0</v>
      </c>
      <c r="I39" s="2">
        <f>IFERROR(VLOOKUP(A39,'Approved individual amount data'!$A$1:$S$135,9,FALSE),"")</f>
        <v>0</v>
      </c>
      <c r="J39" s="2">
        <f>IFERROR(VLOOKUP(A39,'Approved individual amount data'!$A$1:$S$135,10,FALSE),"")</f>
        <v>0</v>
      </c>
      <c r="K39" s="2">
        <f>IFERROR(VLOOKUP(A39,'Approved individual amount data'!$A$1:$S$135,11,FALSE),"")</f>
        <v>0</v>
      </c>
      <c r="L39" s="2">
        <f>IFERROR(VLOOKUP(A39,'Approved individual amount data'!$A$1:$S$135,12,FALSE),"")</f>
        <v>0</v>
      </c>
      <c r="M39" s="2">
        <f>IFERROR(VLOOKUP(A39,'Approved individual amount data'!$A$1:$S$135,13,FALSE),"")</f>
        <v>0</v>
      </c>
      <c r="N39" s="2">
        <f>IFERROR(VLOOKUP(A39,'Approved individual amount data'!$A$1:$S$135,14,FALSE),"")</f>
        <v>0</v>
      </c>
      <c r="O39" s="2">
        <f>IFERROR(VLOOKUP(A39,'Approved individual amount data'!$A$1:$S$135,15,FALSE),"")</f>
        <v>0</v>
      </c>
      <c r="P39" s="2">
        <f>IFERROR(VLOOKUP(A39,'Approved individual amount data'!$A$1:$S$135,16,FALSE),"")</f>
        <v>0</v>
      </c>
      <c r="Q39" s="2">
        <f>IFERROR(VLOOKUP(A39,'Approved individual amount data'!$A$1:$S$135,17,FALSE),"")</f>
        <v>0</v>
      </c>
      <c r="R39" s="2">
        <f>IFERROR(VLOOKUP(A39,'Approved individual amount data'!$A$1:$S$135,18,FALSE),"")</f>
        <v>0</v>
      </c>
      <c r="S39" s="2">
        <f>IFERROR(VLOOKUP(A39,'Approved individual amount data'!$A$1:$S$135,19,FALSE),"")</f>
        <v>0</v>
      </c>
    </row>
    <row r="40" spans="1:19" x14ac:dyDescent="0.3">
      <c r="A40" t="str">
        <f>'Local multi year dist'!M40</f>
        <v>Essex County</v>
      </c>
      <c r="B40" s="2">
        <f>IFERROR(VLOOKUP(A40,'Approved individual amount data'!$A$1:$S$135,2,FALSE),"")</f>
        <v>0</v>
      </c>
      <c r="C40" s="2">
        <f>IFERROR(VLOOKUP(A40,'Approved individual amount data'!$A$1:$S$135,3,FALSE),"")</f>
        <v>0</v>
      </c>
      <c r="D40" s="2">
        <f>IFERROR(VLOOKUP(A40,'Approved individual amount data'!$A$1:$S$135,4,FALSE),"")</f>
        <v>0</v>
      </c>
      <c r="E40" s="2">
        <f>IFERROR(VLOOKUP(A40,'Approved individual amount data'!$A$1:$S$135,5,FALSE),"")</f>
        <v>0</v>
      </c>
      <c r="F40" s="2">
        <f>IFERROR(VLOOKUP(A40,'Approved individual amount data'!$A$1:$S$135,6,FALSE),"")</f>
        <v>0</v>
      </c>
      <c r="G40" s="2">
        <f>IFERROR(VLOOKUP(A40,'Approved individual amount data'!$A$1:$S$135,7,FALSE),"")</f>
        <v>0</v>
      </c>
      <c r="H40" s="2">
        <f>IFERROR(VLOOKUP(A40,'Approved individual amount data'!$A$1:$S$135,8,FALSE),"")</f>
        <v>0</v>
      </c>
      <c r="I40" s="2">
        <f>IFERROR(VLOOKUP(A40,'Approved individual amount data'!$A$1:$S$135,9,FALSE),"")</f>
        <v>0</v>
      </c>
      <c r="J40" s="2">
        <f>IFERROR(VLOOKUP(A40,'Approved individual amount data'!$A$1:$S$135,10,FALSE),"")</f>
        <v>0</v>
      </c>
      <c r="K40" s="2">
        <f>IFERROR(VLOOKUP(A40,'Approved individual amount data'!$A$1:$S$135,11,FALSE),"")</f>
        <v>0</v>
      </c>
      <c r="L40" s="2">
        <f>IFERROR(VLOOKUP(A40,'Approved individual amount data'!$A$1:$S$135,12,FALSE),"")</f>
        <v>0</v>
      </c>
      <c r="M40" s="2">
        <f>IFERROR(VLOOKUP(A40,'Approved individual amount data'!$A$1:$S$135,13,FALSE),"")</f>
        <v>0</v>
      </c>
      <c r="N40" s="2">
        <f>IFERROR(VLOOKUP(A40,'Approved individual amount data'!$A$1:$S$135,14,FALSE),"")</f>
        <v>0</v>
      </c>
      <c r="O40" s="2">
        <f>IFERROR(VLOOKUP(A40,'Approved individual amount data'!$A$1:$S$135,15,FALSE),"")</f>
        <v>0</v>
      </c>
      <c r="P40" s="2">
        <f>IFERROR(VLOOKUP(A40,'Approved individual amount data'!$A$1:$S$135,16,FALSE),"")</f>
        <v>0</v>
      </c>
      <c r="Q40" s="2">
        <f>IFERROR(VLOOKUP(A40,'Approved individual amount data'!$A$1:$S$135,17,FALSE),"")</f>
        <v>0</v>
      </c>
      <c r="R40" s="2">
        <f>IFERROR(VLOOKUP(A40,'Approved individual amount data'!$A$1:$S$135,18,FALSE),"")</f>
        <v>0</v>
      </c>
      <c r="S40" s="2">
        <f>IFERROR(VLOOKUP(A40,'Approved individual amount data'!$A$1:$S$135,19,FALSE),"")</f>
        <v>0</v>
      </c>
    </row>
    <row r="41" spans="1:19" x14ac:dyDescent="0.3">
      <c r="A41" t="str">
        <f>'Local multi year dist'!M41</f>
        <v>Fairfax County</v>
      </c>
      <c r="B41" s="2">
        <f>IFERROR(VLOOKUP(A41,'Approved individual amount data'!$A$1:$S$135,2,FALSE),"")</f>
        <v>0</v>
      </c>
      <c r="C41" s="2">
        <f>IFERROR(VLOOKUP(A41,'Approved individual amount data'!$A$1:$S$135,3,FALSE),"")</f>
        <v>0</v>
      </c>
      <c r="D41" s="2">
        <f>IFERROR(VLOOKUP(A41,'Approved individual amount data'!$A$1:$S$135,4,FALSE),"")</f>
        <v>808053</v>
      </c>
      <c r="E41" s="2">
        <f>IFERROR(VLOOKUP(A41,'Approved individual amount data'!$A$1:$S$135,5,FALSE),"")</f>
        <v>0</v>
      </c>
      <c r="F41" s="2">
        <f>IFERROR(VLOOKUP(A41,'Approved individual amount data'!$A$1:$S$135,6,FALSE),"")</f>
        <v>0</v>
      </c>
      <c r="G41" s="2">
        <f>IFERROR(VLOOKUP(A41,'Approved individual amount data'!$A$1:$S$135,7,FALSE),"")</f>
        <v>0</v>
      </c>
      <c r="H41" s="2">
        <f>IFERROR(VLOOKUP(A41,'Approved individual amount data'!$A$1:$S$135,8,FALSE),"")</f>
        <v>0</v>
      </c>
      <c r="I41" s="2">
        <f>IFERROR(VLOOKUP(A41,'Approved individual amount data'!$A$1:$S$135,9,FALSE),"")</f>
        <v>0</v>
      </c>
      <c r="J41" s="2">
        <f>IFERROR(VLOOKUP(A41,'Approved individual amount data'!$A$1:$S$135,10,FALSE),"")</f>
        <v>0</v>
      </c>
      <c r="K41" s="2">
        <f>IFERROR(VLOOKUP(A41,'Approved individual amount data'!$A$1:$S$135,11,FALSE),"")</f>
        <v>0</v>
      </c>
      <c r="L41" s="2">
        <f>IFERROR(VLOOKUP(A41,'Approved individual amount data'!$A$1:$S$135,12,FALSE),"")</f>
        <v>0</v>
      </c>
      <c r="M41" s="2">
        <f>IFERROR(VLOOKUP(A41,'Approved individual amount data'!$A$1:$S$135,13,FALSE),"")</f>
        <v>0</v>
      </c>
      <c r="N41" s="2">
        <f>IFERROR(VLOOKUP(A41,'Approved individual amount data'!$A$1:$S$135,14,FALSE),"")</f>
        <v>0</v>
      </c>
      <c r="O41" s="2">
        <f>IFERROR(VLOOKUP(A41,'Approved individual amount data'!$A$1:$S$135,15,FALSE),"")</f>
        <v>0</v>
      </c>
      <c r="P41" s="2">
        <f>IFERROR(VLOOKUP(A41,'Approved individual amount data'!$A$1:$S$135,16,FALSE),"")</f>
        <v>0</v>
      </c>
      <c r="Q41" s="2">
        <f>IFERROR(VLOOKUP(A41,'Approved individual amount data'!$A$1:$S$135,17,FALSE),"")</f>
        <v>0</v>
      </c>
      <c r="R41" s="2">
        <f>IFERROR(VLOOKUP(A41,'Approved individual amount data'!$A$1:$S$135,18,FALSE),"")</f>
        <v>0</v>
      </c>
      <c r="S41" s="2">
        <f>IFERROR(VLOOKUP(A41,'Approved individual amount data'!$A$1:$S$135,19,FALSE),"")</f>
        <v>0</v>
      </c>
    </row>
    <row r="42" spans="1:19" x14ac:dyDescent="0.3">
      <c r="A42" t="str">
        <f>'Local multi year dist'!M42</f>
        <v>Fairfax City</v>
      </c>
      <c r="B42" s="2">
        <f>IFERROR(VLOOKUP(A42,'Approved individual amount data'!$A$1:$S$135,2,FALSE),"")</f>
        <v>0</v>
      </c>
      <c r="C42" s="2">
        <f>IFERROR(VLOOKUP(A42,'Approved individual amount data'!$A$1:$S$135,3,FALSE),"")</f>
        <v>0</v>
      </c>
      <c r="D42" s="2">
        <f>IFERROR(VLOOKUP(A42,'Approved individual amount data'!$A$1:$S$135,4,FALSE),"")</f>
        <v>0</v>
      </c>
      <c r="E42" s="2">
        <f>IFERROR(VLOOKUP(A42,'Approved individual amount data'!$A$1:$S$135,5,FALSE),"")</f>
        <v>0</v>
      </c>
      <c r="F42" s="2">
        <f>IFERROR(VLOOKUP(A42,'Approved individual amount data'!$A$1:$S$135,6,FALSE),"")</f>
        <v>0</v>
      </c>
      <c r="G42" s="2">
        <f>IFERROR(VLOOKUP(A42,'Approved individual amount data'!$A$1:$S$135,7,FALSE),"")</f>
        <v>0</v>
      </c>
      <c r="H42" s="2">
        <f>IFERROR(VLOOKUP(A42,'Approved individual amount data'!$A$1:$S$135,8,FALSE),"")</f>
        <v>0</v>
      </c>
      <c r="I42" s="2">
        <f>IFERROR(VLOOKUP(A42,'Approved individual amount data'!$A$1:$S$135,9,FALSE),"")</f>
        <v>0</v>
      </c>
      <c r="J42" s="2">
        <f>IFERROR(VLOOKUP(A42,'Approved individual amount data'!$A$1:$S$135,10,FALSE),"")</f>
        <v>0</v>
      </c>
      <c r="K42" s="2">
        <f>IFERROR(VLOOKUP(A42,'Approved individual amount data'!$A$1:$S$135,11,FALSE),"")</f>
        <v>0</v>
      </c>
      <c r="L42" s="2">
        <f>IFERROR(VLOOKUP(A42,'Approved individual amount data'!$A$1:$S$135,12,FALSE),"")</f>
        <v>0</v>
      </c>
      <c r="M42" s="2">
        <f>IFERROR(VLOOKUP(A42,'Approved individual amount data'!$A$1:$S$135,13,FALSE),"")</f>
        <v>0</v>
      </c>
      <c r="N42" s="2">
        <f>IFERROR(VLOOKUP(A42,'Approved individual amount data'!$A$1:$S$135,14,FALSE),"")</f>
        <v>0</v>
      </c>
      <c r="O42" s="2">
        <f>IFERROR(VLOOKUP(A42,'Approved individual amount data'!$A$1:$S$135,15,FALSE),"")</f>
        <v>0</v>
      </c>
      <c r="P42" s="2">
        <f>IFERROR(VLOOKUP(A42,'Approved individual amount data'!$A$1:$S$135,16,FALSE),"")</f>
        <v>0</v>
      </c>
      <c r="Q42" s="2">
        <f>IFERROR(VLOOKUP(A42,'Approved individual amount data'!$A$1:$S$135,17,FALSE),"")</f>
        <v>0</v>
      </c>
      <c r="R42" s="2">
        <f>IFERROR(VLOOKUP(A42,'Approved individual amount data'!$A$1:$S$135,18,FALSE),"")</f>
        <v>0</v>
      </c>
      <c r="S42" s="2">
        <f>IFERROR(VLOOKUP(A42,'Approved individual amount data'!$A$1:$S$135,19,FALSE),"")</f>
        <v>0</v>
      </c>
    </row>
    <row r="43" spans="1:19" x14ac:dyDescent="0.3">
      <c r="A43" t="str">
        <f>'Local multi year dist'!M43</f>
        <v>Falls Church City</v>
      </c>
      <c r="B43" s="2">
        <f>IFERROR(VLOOKUP(A43,'Approved individual amount data'!$A$1:$S$135,2,FALSE),"")</f>
        <v>0</v>
      </c>
      <c r="C43" s="2">
        <f>IFERROR(VLOOKUP(A43,'Approved individual amount data'!$A$1:$S$135,3,FALSE),"")</f>
        <v>0</v>
      </c>
      <c r="D43" s="2">
        <f>IFERROR(VLOOKUP(A43,'Approved individual amount data'!$A$1:$S$135,4,FALSE),"")</f>
        <v>0</v>
      </c>
      <c r="E43" s="2">
        <f>IFERROR(VLOOKUP(A43,'Approved individual amount data'!$A$1:$S$135,5,FALSE),"")</f>
        <v>0</v>
      </c>
      <c r="F43" s="2">
        <f>IFERROR(VLOOKUP(A43,'Approved individual amount data'!$A$1:$S$135,6,FALSE),"")</f>
        <v>0</v>
      </c>
      <c r="G43" s="2">
        <f>IFERROR(VLOOKUP(A43,'Approved individual amount data'!$A$1:$S$135,7,FALSE),"")</f>
        <v>0</v>
      </c>
      <c r="H43" s="2">
        <f>IFERROR(VLOOKUP(A43,'Approved individual amount data'!$A$1:$S$135,8,FALSE),"")</f>
        <v>0</v>
      </c>
      <c r="I43" s="2">
        <f>IFERROR(VLOOKUP(A43,'Approved individual amount data'!$A$1:$S$135,9,FALSE),"")</f>
        <v>0</v>
      </c>
      <c r="J43" s="2">
        <f>IFERROR(VLOOKUP(A43,'Approved individual amount data'!$A$1:$S$135,10,FALSE),"")</f>
        <v>0</v>
      </c>
      <c r="K43" s="2">
        <f>IFERROR(VLOOKUP(A43,'Approved individual amount data'!$A$1:$S$135,11,FALSE),"")</f>
        <v>0</v>
      </c>
      <c r="L43" s="2">
        <f>IFERROR(VLOOKUP(A43,'Approved individual amount data'!$A$1:$S$135,12,FALSE),"")</f>
        <v>0</v>
      </c>
      <c r="M43" s="2">
        <f>IFERROR(VLOOKUP(A43,'Approved individual amount data'!$A$1:$S$135,13,FALSE),"")</f>
        <v>0</v>
      </c>
      <c r="N43" s="2">
        <f>IFERROR(VLOOKUP(A43,'Approved individual amount data'!$A$1:$S$135,14,FALSE),"")</f>
        <v>0</v>
      </c>
      <c r="O43" s="2">
        <f>IFERROR(VLOOKUP(A43,'Approved individual amount data'!$A$1:$S$135,15,FALSE),"")</f>
        <v>0</v>
      </c>
      <c r="P43" s="2">
        <f>IFERROR(VLOOKUP(A43,'Approved individual amount data'!$A$1:$S$135,16,FALSE),"")</f>
        <v>0</v>
      </c>
      <c r="Q43" s="2">
        <f>IFERROR(VLOOKUP(A43,'Approved individual amount data'!$A$1:$S$135,17,FALSE),"")</f>
        <v>0</v>
      </c>
      <c r="R43" s="2">
        <f>IFERROR(VLOOKUP(A43,'Approved individual amount data'!$A$1:$S$135,18,FALSE),"")</f>
        <v>0</v>
      </c>
      <c r="S43" s="2">
        <f>IFERROR(VLOOKUP(A43,'Approved individual amount data'!$A$1:$S$135,19,FALSE),"")</f>
        <v>0</v>
      </c>
    </row>
    <row r="44" spans="1:19" x14ac:dyDescent="0.3">
      <c r="A44" t="str">
        <f>'Local multi year dist'!M44</f>
        <v>Fauquier County</v>
      </c>
      <c r="B44" s="2">
        <f>IFERROR(VLOOKUP(A44,'Approved individual amount data'!$A$1:$S$135,2,FALSE),"")</f>
        <v>0</v>
      </c>
      <c r="C44" s="2">
        <f>IFERROR(VLOOKUP(A44,'Approved individual amount data'!$A$1:$S$135,3,FALSE),"")</f>
        <v>0</v>
      </c>
      <c r="D44" s="2">
        <f>IFERROR(VLOOKUP(A44,'Approved individual amount data'!$A$1:$S$135,4,FALSE),"")</f>
        <v>0</v>
      </c>
      <c r="E44" s="2">
        <f>IFERROR(VLOOKUP(A44,'Approved individual amount data'!$A$1:$S$135,5,FALSE),"")</f>
        <v>0</v>
      </c>
      <c r="F44" s="2">
        <f>IFERROR(VLOOKUP(A44,'Approved individual amount data'!$A$1:$S$135,6,FALSE),"")</f>
        <v>0</v>
      </c>
      <c r="G44" s="2">
        <f>IFERROR(VLOOKUP(A44,'Approved individual amount data'!$A$1:$S$135,7,FALSE),"")</f>
        <v>0</v>
      </c>
      <c r="H44" s="2">
        <f>IFERROR(VLOOKUP(A44,'Approved individual amount data'!$A$1:$S$135,8,FALSE),"")</f>
        <v>0</v>
      </c>
      <c r="I44" s="2">
        <f>IFERROR(VLOOKUP(A44,'Approved individual amount data'!$A$1:$S$135,9,FALSE),"")</f>
        <v>0</v>
      </c>
      <c r="J44" s="2">
        <f>IFERROR(VLOOKUP(A44,'Approved individual amount data'!$A$1:$S$135,10,FALSE),"")</f>
        <v>0</v>
      </c>
      <c r="K44" s="2">
        <f>IFERROR(VLOOKUP(A44,'Approved individual amount data'!$A$1:$S$135,11,FALSE),"")</f>
        <v>0</v>
      </c>
      <c r="L44" s="2">
        <f>IFERROR(VLOOKUP(A44,'Approved individual amount data'!$A$1:$S$135,12,FALSE),"")</f>
        <v>0</v>
      </c>
      <c r="M44" s="2">
        <f>IFERROR(VLOOKUP(A44,'Approved individual amount data'!$A$1:$S$135,13,FALSE),"")</f>
        <v>0</v>
      </c>
      <c r="N44" s="2">
        <f>IFERROR(VLOOKUP(A44,'Approved individual amount data'!$A$1:$S$135,14,FALSE),"")</f>
        <v>0</v>
      </c>
      <c r="O44" s="2">
        <f>IFERROR(VLOOKUP(A44,'Approved individual amount data'!$A$1:$S$135,15,FALSE),"")</f>
        <v>0</v>
      </c>
      <c r="P44" s="2">
        <f>IFERROR(VLOOKUP(A44,'Approved individual amount data'!$A$1:$S$135,16,FALSE),"")</f>
        <v>0</v>
      </c>
      <c r="Q44" s="2">
        <f>IFERROR(VLOOKUP(A44,'Approved individual amount data'!$A$1:$S$135,17,FALSE),"")</f>
        <v>0</v>
      </c>
      <c r="R44" s="2">
        <f>IFERROR(VLOOKUP(A44,'Approved individual amount data'!$A$1:$S$135,18,FALSE),"")</f>
        <v>0</v>
      </c>
      <c r="S44" s="2">
        <f>IFERROR(VLOOKUP(A44,'Approved individual amount data'!$A$1:$S$135,19,FALSE),"")</f>
        <v>0</v>
      </c>
    </row>
    <row r="45" spans="1:19" x14ac:dyDescent="0.3">
      <c r="A45" t="str">
        <f>'Local multi year dist'!M45</f>
        <v>Floyd County</v>
      </c>
      <c r="B45" s="2">
        <f>IFERROR(VLOOKUP(A45,'Approved individual amount data'!$A$1:$S$135,2,FALSE),"")</f>
        <v>0</v>
      </c>
      <c r="C45" s="2">
        <f>IFERROR(VLOOKUP(A45,'Approved individual amount data'!$A$1:$S$135,3,FALSE),"")</f>
        <v>0</v>
      </c>
      <c r="D45" s="2">
        <f>IFERROR(VLOOKUP(A45,'Approved individual amount data'!$A$1:$S$135,4,FALSE),"")</f>
        <v>19805</v>
      </c>
      <c r="E45" s="2">
        <f>IFERROR(VLOOKUP(A45,'Approved individual amount data'!$A$1:$S$135,5,FALSE),"")</f>
        <v>0</v>
      </c>
      <c r="F45" s="2">
        <f>IFERROR(VLOOKUP(A45,'Approved individual amount data'!$A$1:$S$135,6,FALSE),"")</f>
        <v>0</v>
      </c>
      <c r="G45" s="2">
        <f>IFERROR(VLOOKUP(A45,'Approved individual amount data'!$A$1:$S$135,7,FALSE),"")</f>
        <v>0</v>
      </c>
      <c r="H45" s="2">
        <f>IFERROR(VLOOKUP(A45,'Approved individual amount data'!$A$1:$S$135,8,FALSE),"")</f>
        <v>0</v>
      </c>
      <c r="I45" s="2">
        <f>IFERROR(VLOOKUP(A45,'Approved individual amount data'!$A$1:$S$135,9,FALSE),"")</f>
        <v>0</v>
      </c>
      <c r="J45" s="2">
        <f>IFERROR(VLOOKUP(A45,'Approved individual amount data'!$A$1:$S$135,10,FALSE),"")</f>
        <v>0</v>
      </c>
      <c r="K45" s="2">
        <f>IFERROR(VLOOKUP(A45,'Approved individual amount data'!$A$1:$S$135,11,FALSE),"")</f>
        <v>0</v>
      </c>
      <c r="L45" s="2">
        <f>IFERROR(VLOOKUP(A45,'Approved individual amount data'!$A$1:$S$135,12,FALSE),"")</f>
        <v>0</v>
      </c>
      <c r="M45" s="2">
        <f>IFERROR(VLOOKUP(A45,'Approved individual amount data'!$A$1:$S$135,13,FALSE),"")</f>
        <v>0</v>
      </c>
      <c r="N45" s="2">
        <f>IFERROR(VLOOKUP(A45,'Approved individual amount data'!$A$1:$S$135,14,FALSE),"")</f>
        <v>0</v>
      </c>
      <c r="O45" s="2">
        <f>IFERROR(VLOOKUP(A45,'Approved individual amount data'!$A$1:$S$135,15,FALSE),"")</f>
        <v>0</v>
      </c>
      <c r="P45" s="2">
        <f>IFERROR(VLOOKUP(A45,'Approved individual amount data'!$A$1:$S$135,16,FALSE),"")</f>
        <v>0</v>
      </c>
      <c r="Q45" s="2">
        <f>IFERROR(VLOOKUP(A45,'Approved individual amount data'!$A$1:$S$135,17,FALSE),"")</f>
        <v>0</v>
      </c>
      <c r="R45" s="2">
        <f>IFERROR(VLOOKUP(A45,'Approved individual amount data'!$A$1:$S$135,18,FALSE),"")</f>
        <v>0</v>
      </c>
      <c r="S45" s="2">
        <f>IFERROR(VLOOKUP(A45,'Approved individual amount data'!$A$1:$S$135,19,FALSE),"")</f>
        <v>0</v>
      </c>
    </row>
    <row r="46" spans="1:19" x14ac:dyDescent="0.3">
      <c r="A46" t="str">
        <f>'Local multi year dist'!M46</f>
        <v>Fluvanna County</v>
      </c>
      <c r="B46" s="2">
        <f>IFERROR(VLOOKUP(A46,'Approved individual amount data'!$A$1:$S$135,2,FALSE),"")</f>
        <v>0</v>
      </c>
      <c r="C46" s="2">
        <f>IFERROR(VLOOKUP(A46,'Approved individual amount data'!$A$1:$S$135,3,FALSE),"")</f>
        <v>0</v>
      </c>
      <c r="D46" s="2">
        <f>IFERROR(VLOOKUP(A46,'Approved individual amount data'!$A$1:$S$135,4,FALSE),"")</f>
        <v>0</v>
      </c>
      <c r="E46" s="2">
        <f>IFERROR(VLOOKUP(A46,'Approved individual amount data'!$A$1:$S$135,5,FALSE),"")</f>
        <v>0</v>
      </c>
      <c r="F46" s="2">
        <f>IFERROR(VLOOKUP(A46,'Approved individual amount data'!$A$1:$S$135,6,FALSE),"")</f>
        <v>0</v>
      </c>
      <c r="G46" s="2">
        <f>IFERROR(VLOOKUP(A46,'Approved individual amount data'!$A$1:$S$135,7,FALSE),"")</f>
        <v>0</v>
      </c>
      <c r="H46" s="2">
        <f>IFERROR(VLOOKUP(A46,'Approved individual amount data'!$A$1:$S$135,8,FALSE),"")</f>
        <v>0</v>
      </c>
      <c r="I46" s="2">
        <f>IFERROR(VLOOKUP(A46,'Approved individual amount data'!$A$1:$S$135,9,FALSE),"")</f>
        <v>0</v>
      </c>
      <c r="J46" s="2">
        <f>IFERROR(VLOOKUP(A46,'Approved individual amount data'!$A$1:$S$135,10,FALSE),"")</f>
        <v>0</v>
      </c>
      <c r="K46" s="2">
        <f>IFERROR(VLOOKUP(A46,'Approved individual amount data'!$A$1:$S$135,11,FALSE),"")</f>
        <v>0</v>
      </c>
      <c r="L46" s="2">
        <f>IFERROR(VLOOKUP(A46,'Approved individual amount data'!$A$1:$S$135,12,FALSE),"")</f>
        <v>0</v>
      </c>
      <c r="M46" s="2">
        <f>IFERROR(VLOOKUP(A46,'Approved individual amount data'!$A$1:$S$135,13,FALSE),"")</f>
        <v>0</v>
      </c>
      <c r="N46" s="2">
        <f>IFERROR(VLOOKUP(A46,'Approved individual amount data'!$A$1:$S$135,14,FALSE),"")</f>
        <v>0</v>
      </c>
      <c r="O46" s="2">
        <f>IFERROR(VLOOKUP(A46,'Approved individual amount data'!$A$1:$S$135,15,FALSE),"")</f>
        <v>0</v>
      </c>
      <c r="P46" s="2">
        <f>IFERROR(VLOOKUP(A46,'Approved individual amount data'!$A$1:$S$135,16,FALSE),"")</f>
        <v>0</v>
      </c>
      <c r="Q46" s="2">
        <f>IFERROR(VLOOKUP(A46,'Approved individual amount data'!$A$1:$S$135,17,FALSE),"")</f>
        <v>0</v>
      </c>
      <c r="R46" s="2">
        <f>IFERROR(VLOOKUP(A46,'Approved individual amount data'!$A$1:$S$135,18,FALSE),"")</f>
        <v>0</v>
      </c>
      <c r="S46" s="2">
        <f>IFERROR(VLOOKUP(A46,'Approved individual amount data'!$A$1:$S$135,19,FALSE),"")</f>
        <v>0</v>
      </c>
    </row>
    <row r="47" spans="1:19" x14ac:dyDescent="0.3">
      <c r="A47" t="str">
        <f>'Local multi year dist'!M47</f>
        <v>Franklin City</v>
      </c>
      <c r="B47" s="2">
        <f>IFERROR(VLOOKUP(A47,'Approved individual amount data'!$A$1:$S$135,2,FALSE),"")</f>
        <v>0</v>
      </c>
      <c r="C47" s="2">
        <f>IFERROR(VLOOKUP(A47,'Approved individual amount data'!$A$1:$S$135,3,FALSE),"")</f>
        <v>0</v>
      </c>
      <c r="D47" s="2">
        <f>IFERROR(VLOOKUP(A47,'Approved individual amount data'!$A$1:$S$135,4,FALSE),"")</f>
        <v>0</v>
      </c>
      <c r="E47" s="2">
        <f>IFERROR(VLOOKUP(A47,'Approved individual amount data'!$A$1:$S$135,5,FALSE),"")</f>
        <v>0</v>
      </c>
      <c r="F47" s="2">
        <f>IFERROR(VLOOKUP(A47,'Approved individual amount data'!$A$1:$S$135,6,FALSE),"")</f>
        <v>0</v>
      </c>
      <c r="G47" s="2">
        <f>IFERROR(VLOOKUP(A47,'Approved individual amount data'!$A$1:$S$135,7,FALSE),"")</f>
        <v>0</v>
      </c>
      <c r="H47" s="2">
        <f>IFERROR(VLOOKUP(A47,'Approved individual amount data'!$A$1:$S$135,8,FALSE),"")</f>
        <v>0</v>
      </c>
      <c r="I47" s="2">
        <f>IFERROR(VLOOKUP(A47,'Approved individual amount data'!$A$1:$S$135,9,FALSE),"")</f>
        <v>0</v>
      </c>
      <c r="J47" s="2">
        <f>IFERROR(VLOOKUP(A47,'Approved individual amount data'!$A$1:$S$135,10,FALSE),"")</f>
        <v>0</v>
      </c>
      <c r="K47" s="2">
        <f>IFERROR(VLOOKUP(A47,'Approved individual amount data'!$A$1:$S$135,11,FALSE),"")</f>
        <v>0</v>
      </c>
      <c r="L47" s="2">
        <f>IFERROR(VLOOKUP(A47,'Approved individual amount data'!$A$1:$S$135,12,FALSE),"")</f>
        <v>0</v>
      </c>
      <c r="M47" s="2">
        <f>IFERROR(VLOOKUP(A47,'Approved individual amount data'!$A$1:$S$135,13,FALSE),"")</f>
        <v>0</v>
      </c>
      <c r="N47" s="2">
        <f>IFERROR(VLOOKUP(A47,'Approved individual amount data'!$A$1:$S$135,14,FALSE),"")</f>
        <v>0</v>
      </c>
      <c r="O47" s="2">
        <f>IFERROR(VLOOKUP(A47,'Approved individual amount data'!$A$1:$S$135,15,FALSE),"")</f>
        <v>0</v>
      </c>
      <c r="P47" s="2">
        <f>IFERROR(VLOOKUP(A47,'Approved individual amount data'!$A$1:$S$135,16,FALSE),"")</f>
        <v>0</v>
      </c>
      <c r="Q47" s="2">
        <f>IFERROR(VLOOKUP(A47,'Approved individual amount data'!$A$1:$S$135,17,FALSE),"")</f>
        <v>0</v>
      </c>
      <c r="R47" s="2">
        <f>IFERROR(VLOOKUP(A47,'Approved individual amount data'!$A$1:$S$135,18,FALSE),"")</f>
        <v>0</v>
      </c>
      <c r="S47" s="2">
        <f>IFERROR(VLOOKUP(A47,'Approved individual amount data'!$A$1:$S$135,19,FALSE),"")</f>
        <v>0</v>
      </c>
    </row>
    <row r="48" spans="1:19" x14ac:dyDescent="0.3">
      <c r="A48" t="str">
        <f>'Local multi year dist'!M48</f>
        <v>Franklin County</v>
      </c>
      <c r="B48" s="2">
        <f>IFERROR(VLOOKUP(A48,'Approved individual amount data'!$A$1:$S$135,2,FALSE),"")</f>
        <v>0</v>
      </c>
      <c r="C48" s="2">
        <f>IFERROR(VLOOKUP(A48,'Approved individual amount data'!$A$1:$S$135,3,FALSE),"")</f>
        <v>0</v>
      </c>
      <c r="D48" s="2">
        <f>IFERROR(VLOOKUP(A48,'Approved individual amount data'!$A$1:$S$135,4,FALSE),"")</f>
        <v>0</v>
      </c>
      <c r="E48" s="2">
        <f>IFERROR(VLOOKUP(A48,'Approved individual amount data'!$A$1:$S$135,5,FALSE),"")</f>
        <v>0</v>
      </c>
      <c r="F48" s="2">
        <f>IFERROR(VLOOKUP(A48,'Approved individual amount data'!$A$1:$S$135,6,FALSE),"")</f>
        <v>0</v>
      </c>
      <c r="G48" s="2">
        <f>IFERROR(VLOOKUP(A48,'Approved individual amount data'!$A$1:$S$135,7,FALSE),"")</f>
        <v>0</v>
      </c>
      <c r="H48" s="2">
        <f>IFERROR(VLOOKUP(A48,'Approved individual amount data'!$A$1:$S$135,8,FALSE),"")</f>
        <v>0</v>
      </c>
      <c r="I48" s="2">
        <f>IFERROR(VLOOKUP(A48,'Approved individual amount data'!$A$1:$S$135,9,FALSE),"")</f>
        <v>0</v>
      </c>
      <c r="J48" s="2">
        <f>IFERROR(VLOOKUP(A48,'Approved individual amount data'!$A$1:$S$135,10,FALSE),"")</f>
        <v>0</v>
      </c>
      <c r="K48" s="2">
        <f>IFERROR(VLOOKUP(A48,'Approved individual amount data'!$A$1:$S$135,11,FALSE),"")</f>
        <v>0</v>
      </c>
      <c r="L48" s="2">
        <f>IFERROR(VLOOKUP(A48,'Approved individual amount data'!$A$1:$S$135,12,FALSE),"")</f>
        <v>0</v>
      </c>
      <c r="M48" s="2">
        <f>IFERROR(VLOOKUP(A48,'Approved individual amount data'!$A$1:$S$135,13,FALSE),"")</f>
        <v>0</v>
      </c>
      <c r="N48" s="2">
        <f>IFERROR(VLOOKUP(A48,'Approved individual amount data'!$A$1:$S$135,14,FALSE),"")</f>
        <v>0</v>
      </c>
      <c r="O48" s="2">
        <f>IFERROR(VLOOKUP(A48,'Approved individual amount data'!$A$1:$S$135,15,FALSE),"")</f>
        <v>0</v>
      </c>
      <c r="P48" s="2">
        <f>IFERROR(VLOOKUP(A48,'Approved individual amount data'!$A$1:$S$135,16,FALSE),"")</f>
        <v>0</v>
      </c>
      <c r="Q48" s="2">
        <f>IFERROR(VLOOKUP(A48,'Approved individual amount data'!$A$1:$S$135,17,FALSE),"")</f>
        <v>0</v>
      </c>
      <c r="R48" s="2">
        <f>IFERROR(VLOOKUP(A48,'Approved individual amount data'!$A$1:$S$135,18,FALSE),"")</f>
        <v>0</v>
      </c>
      <c r="S48" s="2">
        <f>IFERROR(VLOOKUP(A48,'Approved individual amount data'!$A$1:$S$135,19,FALSE),"")</f>
        <v>0</v>
      </c>
    </row>
    <row r="49" spans="1:19" x14ac:dyDescent="0.3">
      <c r="A49" t="str">
        <f>'Local multi year dist'!M49</f>
        <v>Frederick County</v>
      </c>
      <c r="B49" s="2">
        <f>IFERROR(VLOOKUP(A49,'Approved individual amount data'!$A$1:$S$135,2,FALSE),"")</f>
        <v>0</v>
      </c>
      <c r="C49" s="2">
        <f>IFERROR(VLOOKUP(A49,'Approved individual amount data'!$A$1:$S$135,3,FALSE),"")</f>
        <v>0</v>
      </c>
      <c r="D49" s="2">
        <f>IFERROR(VLOOKUP(A49,'Approved individual amount data'!$A$1:$S$135,4,FALSE),"")</f>
        <v>0</v>
      </c>
      <c r="E49" s="2">
        <f>IFERROR(VLOOKUP(A49,'Approved individual amount data'!$A$1:$S$135,5,FALSE),"")</f>
        <v>0</v>
      </c>
      <c r="F49" s="2">
        <f>IFERROR(VLOOKUP(A49,'Approved individual amount data'!$A$1:$S$135,6,FALSE),"")</f>
        <v>0</v>
      </c>
      <c r="G49" s="2">
        <f>IFERROR(VLOOKUP(A49,'Approved individual amount data'!$A$1:$S$135,7,FALSE),"")</f>
        <v>0</v>
      </c>
      <c r="H49" s="2">
        <f>IFERROR(VLOOKUP(A49,'Approved individual amount data'!$A$1:$S$135,8,FALSE),"")</f>
        <v>0</v>
      </c>
      <c r="I49" s="2">
        <f>IFERROR(VLOOKUP(A49,'Approved individual amount data'!$A$1:$S$135,9,FALSE),"")</f>
        <v>0</v>
      </c>
      <c r="J49" s="2">
        <f>IFERROR(VLOOKUP(A49,'Approved individual amount data'!$A$1:$S$135,10,FALSE),"")</f>
        <v>0</v>
      </c>
      <c r="K49" s="2">
        <f>IFERROR(VLOOKUP(A49,'Approved individual amount data'!$A$1:$S$135,11,FALSE),"")</f>
        <v>0</v>
      </c>
      <c r="L49" s="2">
        <f>IFERROR(VLOOKUP(A49,'Approved individual amount data'!$A$1:$S$135,12,FALSE),"")</f>
        <v>0</v>
      </c>
      <c r="M49" s="2">
        <f>IFERROR(VLOOKUP(A49,'Approved individual amount data'!$A$1:$S$135,13,FALSE),"")</f>
        <v>0</v>
      </c>
      <c r="N49" s="2">
        <f>IFERROR(VLOOKUP(A49,'Approved individual amount data'!$A$1:$S$135,14,FALSE),"")</f>
        <v>0</v>
      </c>
      <c r="O49" s="2">
        <f>IFERROR(VLOOKUP(A49,'Approved individual amount data'!$A$1:$S$135,15,FALSE),"")</f>
        <v>0</v>
      </c>
      <c r="P49" s="2">
        <f>IFERROR(VLOOKUP(A49,'Approved individual amount data'!$A$1:$S$135,16,FALSE),"")</f>
        <v>0</v>
      </c>
      <c r="Q49" s="2">
        <f>IFERROR(VLOOKUP(A49,'Approved individual amount data'!$A$1:$S$135,17,FALSE),"")</f>
        <v>0</v>
      </c>
      <c r="R49" s="2">
        <f>IFERROR(VLOOKUP(A49,'Approved individual amount data'!$A$1:$S$135,18,FALSE),"")</f>
        <v>0</v>
      </c>
      <c r="S49" s="2">
        <f>IFERROR(VLOOKUP(A49,'Approved individual amount data'!$A$1:$S$135,19,FALSE),"")</f>
        <v>0</v>
      </c>
    </row>
    <row r="50" spans="1:19" x14ac:dyDescent="0.3">
      <c r="A50" t="str">
        <f>'Local multi year dist'!M50</f>
        <v>Fredericksburg City</v>
      </c>
      <c r="B50" s="2">
        <f>IFERROR(VLOOKUP(A50,'Approved individual amount data'!$A$1:$S$135,2,FALSE),"")</f>
        <v>0</v>
      </c>
      <c r="C50" s="2">
        <f>IFERROR(VLOOKUP(A50,'Approved individual amount data'!$A$1:$S$135,3,FALSE),"")</f>
        <v>0</v>
      </c>
      <c r="D50" s="2">
        <f>IFERROR(VLOOKUP(A50,'Approved individual amount data'!$A$1:$S$135,4,FALSE),"")</f>
        <v>37050</v>
      </c>
      <c r="E50" s="2">
        <f>IFERROR(VLOOKUP(A50,'Approved individual amount data'!$A$1:$S$135,5,FALSE),"")</f>
        <v>0</v>
      </c>
      <c r="F50" s="2">
        <f>IFERROR(VLOOKUP(A50,'Approved individual amount data'!$A$1:$S$135,6,FALSE),"")</f>
        <v>0</v>
      </c>
      <c r="G50" s="2">
        <f>IFERROR(VLOOKUP(A50,'Approved individual amount data'!$A$1:$S$135,7,FALSE),"")</f>
        <v>0</v>
      </c>
      <c r="H50" s="2">
        <f>IFERROR(VLOOKUP(A50,'Approved individual amount data'!$A$1:$S$135,8,FALSE),"")</f>
        <v>0</v>
      </c>
      <c r="I50" s="2">
        <f>IFERROR(VLOOKUP(A50,'Approved individual amount data'!$A$1:$S$135,9,FALSE),"")</f>
        <v>0</v>
      </c>
      <c r="J50" s="2">
        <f>IFERROR(VLOOKUP(A50,'Approved individual amount data'!$A$1:$S$135,10,FALSE),"")</f>
        <v>0</v>
      </c>
      <c r="K50" s="2">
        <f>IFERROR(VLOOKUP(A50,'Approved individual amount data'!$A$1:$S$135,11,FALSE),"")</f>
        <v>0</v>
      </c>
      <c r="L50" s="2">
        <f>IFERROR(VLOOKUP(A50,'Approved individual amount data'!$A$1:$S$135,12,FALSE),"")</f>
        <v>0</v>
      </c>
      <c r="M50" s="2">
        <f>IFERROR(VLOOKUP(A50,'Approved individual amount data'!$A$1:$S$135,13,FALSE),"")</f>
        <v>0</v>
      </c>
      <c r="N50" s="2">
        <f>IFERROR(VLOOKUP(A50,'Approved individual amount data'!$A$1:$S$135,14,FALSE),"")</f>
        <v>0</v>
      </c>
      <c r="O50" s="2">
        <f>IFERROR(VLOOKUP(A50,'Approved individual amount data'!$A$1:$S$135,15,FALSE),"")</f>
        <v>0</v>
      </c>
      <c r="P50" s="2">
        <f>IFERROR(VLOOKUP(A50,'Approved individual amount data'!$A$1:$S$135,16,FALSE),"")</f>
        <v>0</v>
      </c>
      <c r="Q50" s="2">
        <f>IFERROR(VLOOKUP(A50,'Approved individual amount data'!$A$1:$S$135,17,FALSE),"")</f>
        <v>0</v>
      </c>
      <c r="R50" s="2">
        <f>IFERROR(VLOOKUP(A50,'Approved individual amount data'!$A$1:$S$135,18,FALSE),"")</f>
        <v>0</v>
      </c>
      <c r="S50" s="2">
        <f>IFERROR(VLOOKUP(A50,'Approved individual amount data'!$A$1:$S$135,19,FALSE),"")</f>
        <v>0</v>
      </c>
    </row>
    <row r="51" spans="1:19" x14ac:dyDescent="0.3">
      <c r="A51" t="str">
        <f>'Local multi year dist'!M51</f>
        <v>Galax City</v>
      </c>
      <c r="B51" s="2">
        <f>IFERROR(VLOOKUP(A51,'Approved individual amount data'!$A$1:$S$135,2,FALSE),"")</f>
        <v>0</v>
      </c>
      <c r="C51" s="2">
        <f>IFERROR(VLOOKUP(A51,'Approved individual amount data'!$A$1:$S$135,3,FALSE),"")</f>
        <v>0</v>
      </c>
      <c r="D51" s="2">
        <f>IFERROR(VLOOKUP(A51,'Approved individual amount data'!$A$1:$S$135,4,FALSE),"")</f>
        <v>15126</v>
      </c>
      <c r="E51" s="2">
        <f>IFERROR(VLOOKUP(A51,'Approved individual amount data'!$A$1:$S$135,5,FALSE),"")</f>
        <v>0</v>
      </c>
      <c r="F51" s="2">
        <f>IFERROR(VLOOKUP(A51,'Approved individual amount data'!$A$1:$S$135,6,FALSE),"")</f>
        <v>0</v>
      </c>
      <c r="G51" s="2">
        <f>IFERROR(VLOOKUP(A51,'Approved individual amount data'!$A$1:$S$135,7,FALSE),"")</f>
        <v>0</v>
      </c>
      <c r="H51" s="2">
        <f>IFERROR(VLOOKUP(A51,'Approved individual amount data'!$A$1:$S$135,8,FALSE),"")</f>
        <v>0</v>
      </c>
      <c r="I51" s="2">
        <f>IFERROR(VLOOKUP(A51,'Approved individual amount data'!$A$1:$S$135,9,FALSE),"")</f>
        <v>0</v>
      </c>
      <c r="J51" s="2">
        <f>IFERROR(VLOOKUP(A51,'Approved individual amount data'!$A$1:$S$135,10,FALSE),"")</f>
        <v>0</v>
      </c>
      <c r="K51" s="2">
        <f>IFERROR(VLOOKUP(A51,'Approved individual amount data'!$A$1:$S$135,11,FALSE),"")</f>
        <v>0</v>
      </c>
      <c r="L51" s="2">
        <f>IFERROR(VLOOKUP(A51,'Approved individual amount data'!$A$1:$S$135,12,FALSE),"")</f>
        <v>0</v>
      </c>
      <c r="M51" s="2">
        <f>IFERROR(VLOOKUP(A51,'Approved individual amount data'!$A$1:$S$135,13,FALSE),"")</f>
        <v>0</v>
      </c>
      <c r="N51" s="2">
        <f>IFERROR(VLOOKUP(A51,'Approved individual amount data'!$A$1:$S$135,14,FALSE),"")</f>
        <v>0</v>
      </c>
      <c r="O51" s="2">
        <f>IFERROR(VLOOKUP(A51,'Approved individual amount data'!$A$1:$S$135,15,FALSE),"")</f>
        <v>0</v>
      </c>
      <c r="P51" s="2">
        <f>IFERROR(VLOOKUP(A51,'Approved individual amount data'!$A$1:$S$135,16,FALSE),"")</f>
        <v>0</v>
      </c>
      <c r="Q51" s="2">
        <f>IFERROR(VLOOKUP(A51,'Approved individual amount data'!$A$1:$S$135,17,FALSE),"")</f>
        <v>0</v>
      </c>
      <c r="R51" s="2">
        <f>IFERROR(VLOOKUP(A51,'Approved individual amount data'!$A$1:$S$135,18,FALSE),"")</f>
        <v>0</v>
      </c>
      <c r="S51" s="2">
        <f>IFERROR(VLOOKUP(A51,'Approved individual amount data'!$A$1:$S$135,19,FALSE),"")</f>
        <v>0</v>
      </c>
    </row>
    <row r="52" spans="1:19" x14ac:dyDescent="0.3">
      <c r="A52" t="str">
        <f>'Local multi year dist'!M52</f>
        <v>Giles County</v>
      </c>
      <c r="B52" s="2">
        <f>IFERROR(VLOOKUP(A52,'Approved individual amount data'!$A$1:$S$135,2,FALSE),"")</f>
        <v>0</v>
      </c>
      <c r="C52" s="2">
        <f>IFERROR(VLOOKUP(A52,'Approved individual amount data'!$A$1:$S$135,3,FALSE),"")</f>
        <v>0</v>
      </c>
      <c r="D52" s="2">
        <f>IFERROR(VLOOKUP(A52,'Approved individual amount data'!$A$1:$S$135,4,FALSE),"")</f>
        <v>44507</v>
      </c>
      <c r="E52" s="2">
        <f>IFERROR(VLOOKUP(A52,'Approved individual amount data'!$A$1:$S$135,5,FALSE),"")</f>
        <v>0</v>
      </c>
      <c r="F52" s="2">
        <f>IFERROR(VLOOKUP(A52,'Approved individual amount data'!$A$1:$S$135,6,FALSE),"")</f>
        <v>0</v>
      </c>
      <c r="G52" s="2">
        <f>IFERROR(VLOOKUP(A52,'Approved individual amount data'!$A$1:$S$135,7,FALSE),"")</f>
        <v>0</v>
      </c>
      <c r="H52" s="2">
        <f>IFERROR(VLOOKUP(A52,'Approved individual amount data'!$A$1:$S$135,8,FALSE),"")</f>
        <v>0</v>
      </c>
      <c r="I52" s="2">
        <f>IFERROR(VLOOKUP(A52,'Approved individual amount data'!$A$1:$S$135,9,FALSE),"")</f>
        <v>0</v>
      </c>
      <c r="J52" s="2">
        <f>IFERROR(VLOOKUP(A52,'Approved individual amount data'!$A$1:$S$135,10,FALSE),"")</f>
        <v>0</v>
      </c>
      <c r="K52" s="2">
        <f>IFERROR(VLOOKUP(A52,'Approved individual amount data'!$A$1:$S$135,11,FALSE),"")</f>
        <v>0</v>
      </c>
      <c r="L52" s="2">
        <f>IFERROR(VLOOKUP(A52,'Approved individual amount data'!$A$1:$S$135,12,FALSE),"")</f>
        <v>0</v>
      </c>
      <c r="M52" s="2">
        <f>IFERROR(VLOOKUP(A52,'Approved individual amount data'!$A$1:$S$135,13,FALSE),"")</f>
        <v>0</v>
      </c>
      <c r="N52" s="2">
        <f>IFERROR(VLOOKUP(A52,'Approved individual amount data'!$A$1:$S$135,14,FALSE),"")</f>
        <v>0</v>
      </c>
      <c r="O52" s="2">
        <f>IFERROR(VLOOKUP(A52,'Approved individual amount data'!$A$1:$S$135,15,FALSE),"")</f>
        <v>0</v>
      </c>
      <c r="P52" s="2">
        <f>IFERROR(VLOOKUP(A52,'Approved individual amount data'!$A$1:$S$135,16,FALSE),"")</f>
        <v>0</v>
      </c>
      <c r="Q52" s="2">
        <f>IFERROR(VLOOKUP(A52,'Approved individual amount data'!$A$1:$S$135,17,FALSE),"")</f>
        <v>0</v>
      </c>
      <c r="R52" s="2">
        <f>IFERROR(VLOOKUP(A52,'Approved individual amount data'!$A$1:$S$135,18,FALSE),"")</f>
        <v>0</v>
      </c>
      <c r="S52" s="2">
        <f>IFERROR(VLOOKUP(A52,'Approved individual amount data'!$A$1:$S$135,19,FALSE),"")</f>
        <v>0</v>
      </c>
    </row>
    <row r="53" spans="1:19" x14ac:dyDescent="0.3">
      <c r="A53" t="str">
        <f>'Local multi year dist'!M53</f>
        <v>Gloucester County</v>
      </c>
      <c r="B53" s="2">
        <f>IFERROR(VLOOKUP(A53,'Approved individual amount data'!$A$1:$S$135,2,FALSE),"")</f>
        <v>0</v>
      </c>
      <c r="C53" s="2">
        <f>IFERROR(VLOOKUP(A53,'Approved individual amount data'!$A$1:$S$135,3,FALSE),"")</f>
        <v>0</v>
      </c>
      <c r="D53" s="2">
        <f>IFERROR(VLOOKUP(A53,'Approved individual amount data'!$A$1:$S$135,4,FALSE),"")</f>
        <v>0</v>
      </c>
      <c r="E53" s="2">
        <f>IFERROR(VLOOKUP(A53,'Approved individual amount data'!$A$1:$S$135,5,FALSE),"")</f>
        <v>0</v>
      </c>
      <c r="F53" s="2">
        <f>IFERROR(VLOOKUP(A53,'Approved individual amount data'!$A$1:$S$135,6,FALSE),"")</f>
        <v>0</v>
      </c>
      <c r="G53" s="2">
        <f>IFERROR(VLOOKUP(A53,'Approved individual amount data'!$A$1:$S$135,7,FALSE),"")</f>
        <v>0</v>
      </c>
      <c r="H53" s="2">
        <f>IFERROR(VLOOKUP(A53,'Approved individual amount data'!$A$1:$S$135,8,FALSE),"")</f>
        <v>0</v>
      </c>
      <c r="I53" s="2">
        <f>IFERROR(VLOOKUP(A53,'Approved individual amount data'!$A$1:$S$135,9,FALSE),"")</f>
        <v>0</v>
      </c>
      <c r="J53" s="2">
        <f>IFERROR(VLOOKUP(A53,'Approved individual amount data'!$A$1:$S$135,10,FALSE),"")</f>
        <v>0</v>
      </c>
      <c r="K53" s="2">
        <f>IFERROR(VLOOKUP(A53,'Approved individual amount data'!$A$1:$S$135,11,FALSE),"")</f>
        <v>0</v>
      </c>
      <c r="L53" s="2">
        <f>IFERROR(VLOOKUP(A53,'Approved individual amount data'!$A$1:$S$135,12,FALSE),"")</f>
        <v>0</v>
      </c>
      <c r="M53" s="2">
        <f>IFERROR(VLOOKUP(A53,'Approved individual amount data'!$A$1:$S$135,13,FALSE),"")</f>
        <v>0</v>
      </c>
      <c r="N53" s="2">
        <f>IFERROR(VLOOKUP(A53,'Approved individual amount data'!$A$1:$S$135,14,FALSE),"")</f>
        <v>0</v>
      </c>
      <c r="O53" s="2">
        <f>IFERROR(VLOOKUP(A53,'Approved individual amount data'!$A$1:$S$135,15,FALSE),"")</f>
        <v>0</v>
      </c>
      <c r="P53" s="2">
        <f>IFERROR(VLOOKUP(A53,'Approved individual amount data'!$A$1:$S$135,16,FALSE),"")</f>
        <v>0</v>
      </c>
      <c r="Q53" s="2">
        <f>IFERROR(VLOOKUP(A53,'Approved individual amount data'!$A$1:$S$135,17,FALSE),"")</f>
        <v>0</v>
      </c>
      <c r="R53" s="2">
        <f>IFERROR(VLOOKUP(A53,'Approved individual amount data'!$A$1:$S$135,18,FALSE),"")</f>
        <v>0</v>
      </c>
      <c r="S53" s="2">
        <f>IFERROR(VLOOKUP(A53,'Approved individual amount data'!$A$1:$S$135,19,FALSE),"")</f>
        <v>0</v>
      </c>
    </row>
    <row r="54" spans="1:19" x14ac:dyDescent="0.3">
      <c r="A54" t="str">
        <f>'Local multi year dist'!M54</f>
        <v>Goochland County</v>
      </c>
      <c r="B54" s="2">
        <f>IFERROR(VLOOKUP(A54,'Approved individual amount data'!$A$1:$S$135,2,FALSE),"")</f>
        <v>0</v>
      </c>
      <c r="C54" s="2">
        <f>IFERROR(VLOOKUP(A54,'Approved individual amount data'!$A$1:$S$135,3,FALSE),"")</f>
        <v>0</v>
      </c>
      <c r="D54" s="2">
        <f>IFERROR(VLOOKUP(A54,'Approved individual amount data'!$A$1:$S$135,4,FALSE),"")</f>
        <v>0</v>
      </c>
      <c r="E54" s="2">
        <f>IFERROR(VLOOKUP(A54,'Approved individual amount data'!$A$1:$S$135,5,FALSE),"")</f>
        <v>0</v>
      </c>
      <c r="F54" s="2">
        <f>IFERROR(VLOOKUP(A54,'Approved individual amount data'!$A$1:$S$135,6,FALSE),"")</f>
        <v>0</v>
      </c>
      <c r="G54" s="2">
        <f>IFERROR(VLOOKUP(A54,'Approved individual amount data'!$A$1:$S$135,7,FALSE),"")</f>
        <v>0</v>
      </c>
      <c r="H54" s="2">
        <f>IFERROR(VLOOKUP(A54,'Approved individual amount data'!$A$1:$S$135,8,FALSE),"")</f>
        <v>0</v>
      </c>
      <c r="I54" s="2">
        <f>IFERROR(VLOOKUP(A54,'Approved individual amount data'!$A$1:$S$135,9,FALSE),"")</f>
        <v>0</v>
      </c>
      <c r="J54" s="2">
        <f>IFERROR(VLOOKUP(A54,'Approved individual amount data'!$A$1:$S$135,10,FALSE),"")</f>
        <v>0</v>
      </c>
      <c r="K54" s="2">
        <f>IFERROR(VLOOKUP(A54,'Approved individual amount data'!$A$1:$S$135,11,FALSE),"")</f>
        <v>0</v>
      </c>
      <c r="L54" s="2">
        <f>IFERROR(VLOOKUP(A54,'Approved individual amount data'!$A$1:$S$135,12,FALSE),"")</f>
        <v>0</v>
      </c>
      <c r="M54" s="2">
        <f>IFERROR(VLOOKUP(A54,'Approved individual amount data'!$A$1:$S$135,13,FALSE),"")</f>
        <v>0</v>
      </c>
      <c r="N54" s="2">
        <f>IFERROR(VLOOKUP(A54,'Approved individual amount data'!$A$1:$S$135,14,FALSE),"")</f>
        <v>0</v>
      </c>
      <c r="O54" s="2">
        <f>IFERROR(VLOOKUP(A54,'Approved individual amount data'!$A$1:$S$135,15,FALSE),"")</f>
        <v>0</v>
      </c>
      <c r="P54" s="2">
        <f>IFERROR(VLOOKUP(A54,'Approved individual amount data'!$A$1:$S$135,16,FALSE),"")</f>
        <v>0</v>
      </c>
      <c r="Q54" s="2">
        <f>IFERROR(VLOOKUP(A54,'Approved individual amount data'!$A$1:$S$135,17,FALSE),"")</f>
        <v>0</v>
      </c>
      <c r="R54" s="2">
        <f>IFERROR(VLOOKUP(A54,'Approved individual amount data'!$A$1:$S$135,18,FALSE),"")</f>
        <v>0</v>
      </c>
      <c r="S54" s="2">
        <f>IFERROR(VLOOKUP(A54,'Approved individual amount data'!$A$1:$S$135,19,FALSE),"")</f>
        <v>0</v>
      </c>
    </row>
    <row r="55" spans="1:19" x14ac:dyDescent="0.3">
      <c r="A55" t="str">
        <f>'Local multi year dist'!M55</f>
        <v>Grayson County</v>
      </c>
      <c r="B55" s="2">
        <f>IFERROR(VLOOKUP(A55,'Approved individual amount data'!$A$1:$S$135,2,FALSE),"")</f>
        <v>0</v>
      </c>
      <c r="C55" s="2">
        <f>IFERROR(VLOOKUP(A55,'Approved individual amount data'!$A$1:$S$135,3,FALSE),"")</f>
        <v>0</v>
      </c>
      <c r="D55" s="2">
        <f>IFERROR(VLOOKUP(A55,'Approved individual amount data'!$A$1:$S$135,4,FALSE),"")</f>
        <v>0</v>
      </c>
      <c r="E55" s="2">
        <f>IFERROR(VLOOKUP(A55,'Approved individual amount data'!$A$1:$S$135,5,FALSE),"")</f>
        <v>0</v>
      </c>
      <c r="F55" s="2">
        <f>IFERROR(VLOOKUP(A55,'Approved individual amount data'!$A$1:$S$135,6,FALSE),"")</f>
        <v>0</v>
      </c>
      <c r="G55" s="2">
        <f>IFERROR(VLOOKUP(A55,'Approved individual amount data'!$A$1:$S$135,7,FALSE),"")</f>
        <v>0</v>
      </c>
      <c r="H55" s="2">
        <f>IFERROR(VLOOKUP(A55,'Approved individual amount data'!$A$1:$S$135,8,FALSE),"")</f>
        <v>0</v>
      </c>
      <c r="I55" s="2">
        <f>IFERROR(VLOOKUP(A55,'Approved individual amount data'!$A$1:$S$135,9,FALSE),"")</f>
        <v>0</v>
      </c>
      <c r="J55" s="2">
        <f>IFERROR(VLOOKUP(A55,'Approved individual amount data'!$A$1:$S$135,10,FALSE),"")</f>
        <v>0</v>
      </c>
      <c r="K55" s="2">
        <f>IFERROR(VLOOKUP(A55,'Approved individual amount data'!$A$1:$S$135,11,FALSE),"")</f>
        <v>0</v>
      </c>
      <c r="L55" s="2">
        <f>IFERROR(VLOOKUP(A55,'Approved individual amount data'!$A$1:$S$135,12,FALSE),"")</f>
        <v>0</v>
      </c>
      <c r="M55" s="2">
        <f>IFERROR(VLOOKUP(A55,'Approved individual amount data'!$A$1:$S$135,13,FALSE),"")</f>
        <v>0</v>
      </c>
      <c r="N55" s="2">
        <f>IFERROR(VLOOKUP(A55,'Approved individual amount data'!$A$1:$S$135,14,FALSE),"")</f>
        <v>0</v>
      </c>
      <c r="O55" s="2">
        <f>IFERROR(VLOOKUP(A55,'Approved individual amount data'!$A$1:$S$135,15,FALSE),"")</f>
        <v>0</v>
      </c>
      <c r="P55" s="2">
        <f>IFERROR(VLOOKUP(A55,'Approved individual amount data'!$A$1:$S$135,16,FALSE),"")</f>
        <v>0</v>
      </c>
      <c r="Q55" s="2">
        <f>IFERROR(VLOOKUP(A55,'Approved individual amount data'!$A$1:$S$135,17,FALSE),"")</f>
        <v>0</v>
      </c>
      <c r="R55" s="2">
        <f>IFERROR(VLOOKUP(A55,'Approved individual amount data'!$A$1:$S$135,18,FALSE),"")</f>
        <v>0</v>
      </c>
      <c r="S55" s="2">
        <f>IFERROR(VLOOKUP(A55,'Approved individual amount data'!$A$1:$S$135,19,FALSE),"")</f>
        <v>0</v>
      </c>
    </row>
    <row r="56" spans="1:19" x14ac:dyDescent="0.3">
      <c r="A56" t="str">
        <f>'Local multi year dist'!M56</f>
        <v>Greene County</v>
      </c>
      <c r="B56" s="2">
        <f>IFERROR(VLOOKUP(A56,'Approved individual amount data'!$A$1:$S$135,2,FALSE),"")</f>
        <v>0</v>
      </c>
      <c r="C56" s="2">
        <f>IFERROR(VLOOKUP(A56,'Approved individual amount data'!$A$1:$S$135,3,FALSE),"")</f>
        <v>0</v>
      </c>
      <c r="D56" s="2">
        <f>IFERROR(VLOOKUP(A56,'Approved individual amount data'!$A$1:$S$135,4,FALSE),"")</f>
        <v>0</v>
      </c>
      <c r="E56" s="2">
        <f>IFERROR(VLOOKUP(A56,'Approved individual amount data'!$A$1:$S$135,5,FALSE),"")</f>
        <v>0</v>
      </c>
      <c r="F56" s="2">
        <f>IFERROR(VLOOKUP(A56,'Approved individual amount data'!$A$1:$S$135,6,FALSE),"")</f>
        <v>0</v>
      </c>
      <c r="G56" s="2">
        <f>IFERROR(VLOOKUP(A56,'Approved individual amount data'!$A$1:$S$135,7,FALSE),"")</f>
        <v>0</v>
      </c>
      <c r="H56" s="2">
        <f>IFERROR(VLOOKUP(A56,'Approved individual amount data'!$A$1:$S$135,8,FALSE),"")</f>
        <v>0</v>
      </c>
      <c r="I56" s="2">
        <f>IFERROR(VLOOKUP(A56,'Approved individual amount data'!$A$1:$S$135,9,FALSE),"")</f>
        <v>0</v>
      </c>
      <c r="J56" s="2">
        <f>IFERROR(VLOOKUP(A56,'Approved individual amount data'!$A$1:$S$135,10,FALSE),"")</f>
        <v>0</v>
      </c>
      <c r="K56" s="2">
        <f>IFERROR(VLOOKUP(A56,'Approved individual amount data'!$A$1:$S$135,11,FALSE),"")</f>
        <v>0</v>
      </c>
      <c r="L56" s="2">
        <f>IFERROR(VLOOKUP(A56,'Approved individual amount data'!$A$1:$S$135,12,FALSE),"")</f>
        <v>0</v>
      </c>
      <c r="M56" s="2">
        <f>IFERROR(VLOOKUP(A56,'Approved individual amount data'!$A$1:$S$135,13,FALSE),"")</f>
        <v>0</v>
      </c>
      <c r="N56" s="2">
        <f>IFERROR(VLOOKUP(A56,'Approved individual amount data'!$A$1:$S$135,14,FALSE),"")</f>
        <v>0</v>
      </c>
      <c r="O56" s="2">
        <f>IFERROR(VLOOKUP(A56,'Approved individual amount data'!$A$1:$S$135,15,FALSE),"")</f>
        <v>0</v>
      </c>
      <c r="P56" s="2">
        <f>IFERROR(VLOOKUP(A56,'Approved individual amount data'!$A$1:$S$135,16,FALSE),"")</f>
        <v>0</v>
      </c>
      <c r="Q56" s="2">
        <f>IFERROR(VLOOKUP(A56,'Approved individual amount data'!$A$1:$S$135,17,FALSE),"")</f>
        <v>0</v>
      </c>
      <c r="R56" s="2">
        <f>IFERROR(VLOOKUP(A56,'Approved individual amount data'!$A$1:$S$135,18,FALSE),"")</f>
        <v>0</v>
      </c>
      <c r="S56" s="2">
        <f>IFERROR(VLOOKUP(A56,'Approved individual amount data'!$A$1:$S$135,19,FALSE),"")</f>
        <v>0</v>
      </c>
    </row>
    <row r="57" spans="1:19" x14ac:dyDescent="0.3">
      <c r="A57" t="str">
        <f>'Local multi year dist'!M57</f>
        <v>Greensville County</v>
      </c>
      <c r="B57" s="2">
        <f>IFERROR(VLOOKUP(A57,'Approved individual amount data'!$A$1:$S$135,2,FALSE),"")</f>
        <v>0</v>
      </c>
      <c r="C57" s="2">
        <f>IFERROR(VLOOKUP(A57,'Approved individual amount data'!$A$1:$S$135,3,FALSE),"")</f>
        <v>0</v>
      </c>
      <c r="D57" s="2">
        <f>IFERROR(VLOOKUP(A57,'Approved individual amount data'!$A$1:$S$135,4,FALSE),"")</f>
        <v>0</v>
      </c>
      <c r="E57" s="2">
        <f>IFERROR(VLOOKUP(A57,'Approved individual amount data'!$A$1:$S$135,5,FALSE),"")</f>
        <v>0</v>
      </c>
      <c r="F57" s="2">
        <f>IFERROR(VLOOKUP(A57,'Approved individual amount data'!$A$1:$S$135,6,FALSE),"")</f>
        <v>0</v>
      </c>
      <c r="G57" s="2">
        <f>IFERROR(VLOOKUP(A57,'Approved individual amount data'!$A$1:$S$135,7,FALSE),"")</f>
        <v>0</v>
      </c>
      <c r="H57" s="2">
        <f>IFERROR(VLOOKUP(A57,'Approved individual amount data'!$A$1:$S$135,8,FALSE),"")</f>
        <v>0</v>
      </c>
      <c r="I57" s="2">
        <f>IFERROR(VLOOKUP(A57,'Approved individual amount data'!$A$1:$S$135,9,FALSE),"")</f>
        <v>0</v>
      </c>
      <c r="J57" s="2">
        <f>IFERROR(VLOOKUP(A57,'Approved individual amount data'!$A$1:$S$135,10,FALSE),"")</f>
        <v>0</v>
      </c>
      <c r="K57" s="2">
        <f>IFERROR(VLOOKUP(A57,'Approved individual amount data'!$A$1:$S$135,11,FALSE),"")</f>
        <v>0</v>
      </c>
      <c r="L57" s="2">
        <f>IFERROR(VLOOKUP(A57,'Approved individual amount data'!$A$1:$S$135,12,FALSE),"")</f>
        <v>0</v>
      </c>
      <c r="M57" s="2">
        <f>IFERROR(VLOOKUP(A57,'Approved individual amount data'!$A$1:$S$135,13,FALSE),"")</f>
        <v>0</v>
      </c>
      <c r="N57" s="2">
        <f>IFERROR(VLOOKUP(A57,'Approved individual amount data'!$A$1:$S$135,14,FALSE),"")</f>
        <v>0</v>
      </c>
      <c r="O57" s="2">
        <f>IFERROR(VLOOKUP(A57,'Approved individual amount data'!$A$1:$S$135,15,FALSE),"")</f>
        <v>0</v>
      </c>
      <c r="P57" s="2">
        <f>IFERROR(VLOOKUP(A57,'Approved individual amount data'!$A$1:$S$135,16,FALSE),"")</f>
        <v>0</v>
      </c>
      <c r="Q57" s="2">
        <f>IFERROR(VLOOKUP(A57,'Approved individual amount data'!$A$1:$S$135,17,FALSE),"")</f>
        <v>0</v>
      </c>
      <c r="R57" s="2">
        <f>IFERROR(VLOOKUP(A57,'Approved individual amount data'!$A$1:$S$135,18,FALSE),"")</f>
        <v>0</v>
      </c>
      <c r="S57" s="2">
        <f>IFERROR(VLOOKUP(A57,'Approved individual amount data'!$A$1:$S$135,19,FALSE),"")</f>
        <v>0</v>
      </c>
    </row>
    <row r="58" spans="1:19" x14ac:dyDescent="0.3">
      <c r="A58" t="str">
        <f>'Local multi year dist'!M58</f>
        <v>Halifax County</v>
      </c>
      <c r="B58" s="2">
        <f>IFERROR(VLOOKUP(A58,'Approved individual amount data'!$A$1:$S$135,2,FALSE),"")</f>
        <v>0</v>
      </c>
      <c r="C58" s="2">
        <f>IFERROR(VLOOKUP(A58,'Approved individual amount data'!$A$1:$S$135,3,FALSE),"")</f>
        <v>0</v>
      </c>
      <c r="D58" s="2">
        <f>IFERROR(VLOOKUP(A58,'Approved individual amount data'!$A$1:$S$135,4,FALSE),"")</f>
        <v>0</v>
      </c>
      <c r="E58" s="2">
        <f>IFERROR(VLOOKUP(A58,'Approved individual amount data'!$A$1:$S$135,5,FALSE),"")</f>
        <v>0</v>
      </c>
      <c r="F58" s="2">
        <f>IFERROR(VLOOKUP(A58,'Approved individual amount data'!$A$1:$S$135,6,FALSE),"")</f>
        <v>0</v>
      </c>
      <c r="G58" s="2">
        <f>IFERROR(VLOOKUP(A58,'Approved individual amount data'!$A$1:$S$135,7,FALSE),"")</f>
        <v>0</v>
      </c>
      <c r="H58" s="2">
        <f>IFERROR(VLOOKUP(A58,'Approved individual amount data'!$A$1:$S$135,8,FALSE),"")</f>
        <v>0</v>
      </c>
      <c r="I58" s="2">
        <f>IFERROR(VLOOKUP(A58,'Approved individual amount data'!$A$1:$S$135,9,FALSE),"")</f>
        <v>0</v>
      </c>
      <c r="J58" s="2">
        <f>IFERROR(VLOOKUP(A58,'Approved individual amount data'!$A$1:$S$135,10,FALSE),"")</f>
        <v>0</v>
      </c>
      <c r="K58" s="2">
        <f>IFERROR(VLOOKUP(A58,'Approved individual amount data'!$A$1:$S$135,11,FALSE),"")</f>
        <v>0</v>
      </c>
      <c r="L58" s="2">
        <f>IFERROR(VLOOKUP(A58,'Approved individual amount data'!$A$1:$S$135,12,FALSE),"")</f>
        <v>0</v>
      </c>
      <c r="M58" s="2">
        <f>IFERROR(VLOOKUP(A58,'Approved individual amount data'!$A$1:$S$135,13,FALSE),"")</f>
        <v>0</v>
      </c>
      <c r="N58" s="2">
        <f>IFERROR(VLOOKUP(A58,'Approved individual amount data'!$A$1:$S$135,14,FALSE),"")</f>
        <v>0</v>
      </c>
      <c r="O58" s="2">
        <f>IFERROR(VLOOKUP(A58,'Approved individual amount data'!$A$1:$S$135,15,FALSE),"")</f>
        <v>0</v>
      </c>
      <c r="P58" s="2">
        <f>IFERROR(VLOOKUP(A58,'Approved individual amount data'!$A$1:$S$135,16,FALSE),"")</f>
        <v>0</v>
      </c>
      <c r="Q58" s="2">
        <f>IFERROR(VLOOKUP(A58,'Approved individual amount data'!$A$1:$S$135,17,FALSE),"")</f>
        <v>0</v>
      </c>
      <c r="R58" s="2">
        <f>IFERROR(VLOOKUP(A58,'Approved individual amount data'!$A$1:$S$135,18,FALSE),"")</f>
        <v>0</v>
      </c>
      <c r="S58" s="2">
        <f>IFERROR(VLOOKUP(A58,'Approved individual amount data'!$A$1:$S$135,19,FALSE),"")</f>
        <v>0</v>
      </c>
    </row>
    <row r="59" spans="1:19" x14ac:dyDescent="0.3">
      <c r="A59" t="str">
        <f>'Local multi year dist'!M59</f>
        <v>Hampton City</v>
      </c>
      <c r="B59" s="2">
        <f>IFERROR(VLOOKUP(A59,'Approved individual amount data'!$A$1:$S$135,2,FALSE),"")</f>
        <v>0</v>
      </c>
      <c r="C59" s="2">
        <f>IFERROR(VLOOKUP(A59,'Approved individual amount data'!$A$1:$S$135,3,FALSE),"")</f>
        <v>0</v>
      </c>
      <c r="D59" s="2">
        <f>IFERROR(VLOOKUP(A59,'Approved individual amount data'!$A$1:$S$135,4,FALSE),"")</f>
        <v>60226</v>
      </c>
      <c r="E59" s="2">
        <f>IFERROR(VLOOKUP(A59,'Approved individual amount data'!$A$1:$S$135,5,FALSE),"")</f>
        <v>0</v>
      </c>
      <c r="F59" s="2">
        <f>IFERROR(VLOOKUP(A59,'Approved individual amount data'!$A$1:$S$135,6,FALSE),"")</f>
        <v>0</v>
      </c>
      <c r="G59" s="2">
        <f>IFERROR(VLOOKUP(A59,'Approved individual amount data'!$A$1:$S$135,7,FALSE),"")</f>
        <v>0</v>
      </c>
      <c r="H59" s="2">
        <f>IFERROR(VLOOKUP(A59,'Approved individual amount data'!$A$1:$S$135,8,FALSE),"")</f>
        <v>0</v>
      </c>
      <c r="I59" s="2">
        <f>IFERROR(VLOOKUP(A59,'Approved individual amount data'!$A$1:$S$135,9,FALSE),"")</f>
        <v>0</v>
      </c>
      <c r="J59" s="2">
        <f>IFERROR(VLOOKUP(A59,'Approved individual amount data'!$A$1:$S$135,10,FALSE),"")</f>
        <v>0</v>
      </c>
      <c r="K59" s="2">
        <f>IFERROR(VLOOKUP(A59,'Approved individual amount data'!$A$1:$S$135,11,FALSE),"")</f>
        <v>0</v>
      </c>
      <c r="L59" s="2">
        <f>IFERROR(VLOOKUP(A59,'Approved individual amount data'!$A$1:$S$135,12,FALSE),"")</f>
        <v>0</v>
      </c>
      <c r="M59" s="2">
        <f>IFERROR(VLOOKUP(A59,'Approved individual amount data'!$A$1:$S$135,13,FALSE),"")</f>
        <v>0</v>
      </c>
      <c r="N59" s="2">
        <f>IFERROR(VLOOKUP(A59,'Approved individual amount data'!$A$1:$S$135,14,FALSE),"")</f>
        <v>0</v>
      </c>
      <c r="O59" s="2">
        <f>IFERROR(VLOOKUP(A59,'Approved individual amount data'!$A$1:$S$135,15,FALSE),"")</f>
        <v>0</v>
      </c>
      <c r="P59" s="2">
        <f>IFERROR(VLOOKUP(A59,'Approved individual amount data'!$A$1:$S$135,16,FALSE),"")</f>
        <v>0</v>
      </c>
      <c r="Q59" s="2">
        <f>IFERROR(VLOOKUP(A59,'Approved individual amount data'!$A$1:$S$135,17,FALSE),"")</f>
        <v>0</v>
      </c>
      <c r="R59" s="2">
        <f>IFERROR(VLOOKUP(A59,'Approved individual amount data'!$A$1:$S$135,18,FALSE),"")</f>
        <v>0</v>
      </c>
      <c r="S59" s="2">
        <f>IFERROR(VLOOKUP(A59,'Approved individual amount data'!$A$1:$S$135,19,FALSE),"")</f>
        <v>0</v>
      </c>
    </row>
    <row r="60" spans="1:19" x14ac:dyDescent="0.3">
      <c r="A60" t="str">
        <f>'Local multi year dist'!M60</f>
        <v>Hanover County</v>
      </c>
      <c r="B60" s="2">
        <f>IFERROR(VLOOKUP(A60,'Approved individual amount data'!$A$1:$S$135,2,FALSE),"")</f>
        <v>0</v>
      </c>
      <c r="C60" s="2">
        <f>IFERROR(VLOOKUP(A60,'Approved individual amount data'!$A$1:$S$135,3,FALSE),"")</f>
        <v>0</v>
      </c>
      <c r="D60" s="2">
        <f>IFERROR(VLOOKUP(A60,'Approved individual amount data'!$A$1:$S$135,4,FALSE),"")</f>
        <v>9642</v>
      </c>
      <c r="E60" s="2">
        <f>IFERROR(VLOOKUP(A60,'Approved individual amount data'!$A$1:$S$135,5,FALSE),"")</f>
        <v>0</v>
      </c>
      <c r="F60" s="2">
        <f>IFERROR(VLOOKUP(A60,'Approved individual amount data'!$A$1:$S$135,6,FALSE),"")</f>
        <v>0</v>
      </c>
      <c r="G60" s="2">
        <f>IFERROR(VLOOKUP(A60,'Approved individual amount data'!$A$1:$S$135,7,FALSE),"")</f>
        <v>0</v>
      </c>
      <c r="H60" s="2">
        <f>IFERROR(VLOOKUP(A60,'Approved individual amount data'!$A$1:$S$135,8,FALSE),"")</f>
        <v>0</v>
      </c>
      <c r="I60" s="2">
        <f>IFERROR(VLOOKUP(A60,'Approved individual amount data'!$A$1:$S$135,9,FALSE),"")</f>
        <v>0</v>
      </c>
      <c r="J60" s="2">
        <f>IFERROR(VLOOKUP(A60,'Approved individual amount data'!$A$1:$S$135,10,FALSE),"")</f>
        <v>0</v>
      </c>
      <c r="K60" s="2">
        <f>IFERROR(VLOOKUP(A60,'Approved individual amount data'!$A$1:$S$135,11,FALSE),"")</f>
        <v>0</v>
      </c>
      <c r="L60" s="2">
        <f>IFERROR(VLOOKUP(A60,'Approved individual amount data'!$A$1:$S$135,12,FALSE),"")</f>
        <v>0</v>
      </c>
      <c r="M60" s="2">
        <f>IFERROR(VLOOKUP(A60,'Approved individual amount data'!$A$1:$S$135,13,FALSE),"")</f>
        <v>0</v>
      </c>
      <c r="N60" s="2">
        <f>IFERROR(VLOOKUP(A60,'Approved individual amount data'!$A$1:$S$135,14,FALSE),"")</f>
        <v>0</v>
      </c>
      <c r="O60" s="2">
        <f>IFERROR(VLOOKUP(A60,'Approved individual amount data'!$A$1:$S$135,15,FALSE),"")</f>
        <v>0</v>
      </c>
      <c r="P60" s="2">
        <f>IFERROR(VLOOKUP(A60,'Approved individual amount data'!$A$1:$S$135,16,FALSE),"")</f>
        <v>0</v>
      </c>
      <c r="Q60" s="2">
        <f>IFERROR(VLOOKUP(A60,'Approved individual amount data'!$A$1:$S$135,17,FALSE),"")</f>
        <v>0</v>
      </c>
      <c r="R60" s="2">
        <f>IFERROR(VLOOKUP(A60,'Approved individual amount data'!$A$1:$S$135,18,FALSE),"")</f>
        <v>0</v>
      </c>
      <c r="S60" s="2">
        <f>IFERROR(VLOOKUP(A60,'Approved individual amount data'!$A$1:$S$135,19,FALSE),"")</f>
        <v>0</v>
      </c>
    </row>
    <row r="61" spans="1:19" x14ac:dyDescent="0.3">
      <c r="A61" t="str">
        <f>'Local multi year dist'!M61</f>
        <v>Harrisonburg City</v>
      </c>
      <c r="B61" s="2">
        <f>IFERROR(VLOOKUP(A61,'Approved individual amount data'!$A$1:$S$135,2,FALSE),"")</f>
        <v>0</v>
      </c>
      <c r="C61" s="2">
        <f>IFERROR(VLOOKUP(A61,'Approved individual amount data'!$A$1:$S$135,3,FALSE),"")</f>
        <v>0</v>
      </c>
      <c r="D61" s="2">
        <f>IFERROR(VLOOKUP(A61,'Approved individual amount data'!$A$1:$S$135,4,FALSE),"")</f>
        <v>48717</v>
      </c>
      <c r="E61" s="2">
        <f>IFERROR(VLOOKUP(A61,'Approved individual amount data'!$A$1:$S$135,5,FALSE),"")</f>
        <v>0</v>
      </c>
      <c r="F61" s="2">
        <f>IFERROR(VLOOKUP(A61,'Approved individual amount data'!$A$1:$S$135,6,FALSE),"")</f>
        <v>0</v>
      </c>
      <c r="G61" s="2">
        <f>IFERROR(VLOOKUP(A61,'Approved individual amount data'!$A$1:$S$135,7,FALSE),"")</f>
        <v>0</v>
      </c>
      <c r="H61" s="2">
        <f>IFERROR(VLOOKUP(A61,'Approved individual amount data'!$A$1:$S$135,8,FALSE),"")</f>
        <v>0</v>
      </c>
      <c r="I61" s="2">
        <f>IFERROR(VLOOKUP(A61,'Approved individual amount data'!$A$1:$S$135,9,FALSE),"")</f>
        <v>0</v>
      </c>
      <c r="J61" s="2">
        <f>IFERROR(VLOOKUP(A61,'Approved individual amount data'!$A$1:$S$135,10,FALSE),"")</f>
        <v>0</v>
      </c>
      <c r="K61" s="2">
        <f>IFERROR(VLOOKUP(A61,'Approved individual amount data'!$A$1:$S$135,11,FALSE),"")</f>
        <v>0</v>
      </c>
      <c r="L61" s="2">
        <f>IFERROR(VLOOKUP(A61,'Approved individual amount data'!$A$1:$S$135,12,FALSE),"")</f>
        <v>0</v>
      </c>
      <c r="M61" s="2">
        <f>IFERROR(VLOOKUP(A61,'Approved individual amount data'!$A$1:$S$135,13,FALSE),"")</f>
        <v>0</v>
      </c>
      <c r="N61" s="2">
        <f>IFERROR(VLOOKUP(A61,'Approved individual amount data'!$A$1:$S$135,14,FALSE),"")</f>
        <v>0</v>
      </c>
      <c r="O61" s="2">
        <f>IFERROR(VLOOKUP(A61,'Approved individual amount data'!$A$1:$S$135,15,FALSE),"")</f>
        <v>0</v>
      </c>
      <c r="P61" s="2">
        <f>IFERROR(VLOOKUP(A61,'Approved individual amount data'!$A$1:$S$135,16,FALSE),"")</f>
        <v>0</v>
      </c>
      <c r="Q61" s="2">
        <f>IFERROR(VLOOKUP(A61,'Approved individual amount data'!$A$1:$S$135,17,FALSE),"")</f>
        <v>0</v>
      </c>
      <c r="R61" s="2">
        <f>IFERROR(VLOOKUP(A61,'Approved individual amount data'!$A$1:$S$135,18,FALSE),"")</f>
        <v>0</v>
      </c>
      <c r="S61" s="2">
        <f>IFERROR(VLOOKUP(A61,'Approved individual amount data'!$A$1:$S$135,19,FALSE),"")</f>
        <v>0</v>
      </c>
    </row>
    <row r="62" spans="1:19" x14ac:dyDescent="0.3">
      <c r="A62" t="str">
        <f>'Local multi year dist'!M62</f>
        <v>Henrico County</v>
      </c>
      <c r="B62" s="2">
        <f>IFERROR(VLOOKUP(A62,'Approved individual amount data'!$A$1:$S$135,2,FALSE),"")</f>
        <v>0</v>
      </c>
      <c r="C62" s="2">
        <f>IFERROR(VLOOKUP(A62,'Approved individual amount data'!$A$1:$S$135,3,FALSE),"")</f>
        <v>0</v>
      </c>
      <c r="D62" s="2">
        <f>IFERROR(VLOOKUP(A62,'Approved individual amount data'!$A$1:$S$135,4,FALSE),"")</f>
        <v>72700</v>
      </c>
      <c r="E62" s="2">
        <f>IFERROR(VLOOKUP(A62,'Approved individual amount data'!$A$1:$S$135,5,FALSE),"")</f>
        <v>0</v>
      </c>
      <c r="F62" s="2">
        <f>IFERROR(VLOOKUP(A62,'Approved individual amount data'!$A$1:$S$135,6,FALSE),"")</f>
        <v>0</v>
      </c>
      <c r="G62" s="2">
        <f>IFERROR(VLOOKUP(A62,'Approved individual amount data'!$A$1:$S$135,7,FALSE),"")</f>
        <v>0</v>
      </c>
      <c r="H62" s="2">
        <f>IFERROR(VLOOKUP(A62,'Approved individual amount data'!$A$1:$S$135,8,FALSE),"")</f>
        <v>0</v>
      </c>
      <c r="I62" s="2">
        <f>IFERROR(VLOOKUP(A62,'Approved individual amount data'!$A$1:$S$135,9,FALSE),"")</f>
        <v>0</v>
      </c>
      <c r="J62" s="2">
        <f>IFERROR(VLOOKUP(A62,'Approved individual amount data'!$A$1:$S$135,10,FALSE),"")</f>
        <v>0</v>
      </c>
      <c r="K62" s="2">
        <f>IFERROR(VLOOKUP(A62,'Approved individual amount data'!$A$1:$S$135,11,FALSE),"")</f>
        <v>0</v>
      </c>
      <c r="L62" s="2">
        <f>IFERROR(VLOOKUP(A62,'Approved individual amount data'!$A$1:$S$135,12,FALSE),"")</f>
        <v>0</v>
      </c>
      <c r="M62" s="2">
        <f>IFERROR(VLOOKUP(A62,'Approved individual amount data'!$A$1:$S$135,13,FALSE),"")</f>
        <v>0</v>
      </c>
      <c r="N62" s="2">
        <f>IFERROR(VLOOKUP(A62,'Approved individual amount data'!$A$1:$S$135,14,FALSE),"")</f>
        <v>0</v>
      </c>
      <c r="O62" s="2">
        <f>IFERROR(VLOOKUP(A62,'Approved individual amount data'!$A$1:$S$135,15,FALSE),"")</f>
        <v>0</v>
      </c>
      <c r="P62" s="2">
        <f>IFERROR(VLOOKUP(A62,'Approved individual amount data'!$A$1:$S$135,16,FALSE),"")</f>
        <v>0</v>
      </c>
      <c r="Q62" s="2">
        <f>IFERROR(VLOOKUP(A62,'Approved individual amount data'!$A$1:$S$135,17,FALSE),"")</f>
        <v>0</v>
      </c>
      <c r="R62" s="2">
        <f>IFERROR(VLOOKUP(A62,'Approved individual amount data'!$A$1:$S$135,18,FALSE),"")</f>
        <v>0</v>
      </c>
      <c r="S62" s="2">
        <f>IFERROR(VLOOKUP(A62,'Approved individual amount data'!$A$1:$S$135,19,FALSE),"")</f>
        <v>0</v>
      </c>
    </row>
    <row r="63" spans="1:19" x14ac:dyDescent="0.3">
      <c r="A63" t="str">
        <f>'Local multi year dist'!M63</f>
        <v>Henry County</v>
      </c>
      <c r="B63" s="2">
        <f>IFERROR(VLOOKUP(A63,'Approved individual amount data'!$A$1:$S$135,2,FALSE),"")</f>
        <v>0</v>
      </c>
      <c r="C63" s="2">
        <f>IFERROR(VLOOKUP(A63,'Approved individual amount data'!$A$1:$S$135,3,FALSE),"")</f>
        <v>0</v>
      </c>
      <c r="D63" s="2">
        <f>IFERROR(VLOOKUP(A63,'Approved individual amount data'!$A$1:$S$135,4,FALSE),"")</f>
        <v>0</v>
      </c>
      <c r="E63" s="2">
        <f>IFERROR(VLOOKUP(A63,'Approved individual amount data'!$A$1:$S$135,5,FALSE),"")</f>
        <v>0</v>
      </c>
      <c r="F63" s="2">
        <f>IFERROR(VLOOKUP(A63,'Approved individual amount data'!$A$1:$S$135,6,FALSE),"")</f>
        <v>0</v>
      </c>
      <c r="G63" s="2">
        <f>IFERROR(VLOOKUP(A63,'Approved individual amount data'!$A$1:$S$135,7,FALSE),"")</f>
        <v>0</v>
      </c>
      <c r="H63" s="2">
        <f>IFERROR(VLOOKUP(A63,'Approved individual amount data'!$A$1:$S$135,8,FALSE),"")</f>
        <v>0</v>
      </c>
      <c r="I63" s="2">
        <f>IFERROR(VLOOKUP(A63,'Approved individual amount data'!$A$1:$S$135,9,FALSE),"")</f>
        <v>0</v>
      </c>
      <c r="J63" s="2">
        <f>IFERROR(VLOOKUP(A63,'Approved individual amount data'!$A$1:$S$135,10,FALSE),"")</f>
        <v>0</v>
      </c>
      <c r="K63" s="2">
        <f>IFERROR(VLOOKUP(A63,'Approved individual amount data'!$A$1:$S$135,11,FALSE),"")</f>
        <v>0</v>
      </c>
      <c r="L63" s="2">
        <f>IFERROR(VLOOKUP(A63,'Approved individual amount data'!$A$1:$S$135,12,FALSE),"")</f>
        <v>0</v>
      </c>
      <c r="M63" s="2">
        <f>IFERROR(VLOOKUP(A63,'Approved individual amount data'!$A$1:$S$135,13,FALSE),"")</f>
        <v>0</v>
      </c>
      <c r="N63" s="2">
        <f>IFERROR(VLOOKUP(A63,'Approved individual amount data'!$A$1:$S$135,14,FALSE),"")</f>
        <v>0</v>
      </c>
      <c r="O63" s="2">
        <f>IFERROR(VLOOKUP(A63,'Approved individual amount data'!$A$1:$S$135,15,FALSE),"")</f>
        <v>0</v>
      </c>
      <c r="P63" s="2">
        <f>IFERROR(VLOOKUP(A63,'Approved individual amount data'!$A$1:$S$135,16,FALSE),"")</f>
        <v>0</v>
      </c>
      <c r="Q63" s="2">
        <f>IFERROR(VLOOKUP(A63,'Approved individual amount data'!$A$1:$S$135,17,FALSE),"")</f>
        <v>0</v>
      </c>
      <c r="R63" s="2">
        <f>IFERROR(VLOOKUP(A63,'Approved individual amount data'!$A$1:$S$135,18,FALSE),"")</f>
        <v>0</v>
      </c>
      <c r="S63" s="2">
        <f>IFERROR(VLOOKUP(A63,'Approved individual amount data'!$A$1:$S$135,19,FALSE),"")</f>
        <v>0</v>
      </c>
    </row>
    <row r="64" spans="1:19" x14ac:dyDescent="0.3">
      <c r="A64" t="str">
        <f>'Local multi year dist'!M64</f>
        <v>Highland County</v>
      </c>
      <c r="B64" s="2">
        <f>IFERROR(VLOOKUP(A64,'Approved individual amount data'!$A$1:$S$135,2,FALSE),"")</f>
        <v>0</v>
      </c>
      <c r="C64" s="2">
        <f>IFERROR(VLOOKUP(A64,'Approved individual amount data'!$A$1:$S$135,3,FALSE),"")</f>
        <v>0</v>
      </c>
      <c r="D64" s="2">
        <f>IFERROR(VLOOKUP(A64,'Approved individual amount data'!$A$1:$S$135,4,FALSE),"")</f>
        <v>0</v>
      </c>
      <c r="E64" s="2">
        <f>IFERROR(VLOOKUP(A64,'Approved individual amount data'!$A$1:$S$135,5,FALSE),"")</f>
        <v>0</v>
      </c>
      <c r="F64" s="2">
        <f>IFERROR(VLOOKUP(A64,'Approved individual amount data'!$A$1:$S$135,6,FALSE),"")</f>
        <v>0</v>
      </c>
      <c r="G64" s="2">
        <f>IFERROR(VLOOKUP(A64,'Approved individual amount data'!$A$1:$S$135,7,FALSE),"")</f>
        <v>0</v>
      </c>
      <c r="H64" s="2">
        <f>IFERROR(VLOOKUP(A64,'Approved individual amount data'!$A$1:$S$135,8,FALSE),"")</f>
        <v>0</v>
      </c>
      <c r="I64" s="2">
        <f>IFERROR(VLOOKUP(A64,'Approved individual amount data'!$A$1:$S$135,9,FALSE),"")</f>
        <v>0</v>
      </c>
      <c r="J64" s="2">
        <f>IFERROR(VLOOKUP(A64,'Approved individual amount data'!$A$1:$S$135,10,FALSE),"")</f>
        <v>0</v>
      </c>
      <c r="K64" s="2">
        <f>IFERROR(VLOOKUP(A64,'Approved individual amount data'!$A$1:$S$135,11,FALSE),"")</f>
        <v>0</v>
      </c>
      <c r="L64" s="2">
        <f>IFERROR(VLOOKUP(A64,'Approved individual amount data'!$A$1:$S$135,12,FALSE),"")</f>
        <v>0</v>
      </c>
      <c r="M64" s="2">
        <f>IFERROR(VLOOKUP(A64,'Approved individual amount data'!$A$1:$S$135,13,FALSE),"")</f>
        <v>0</v>
      </c>
      <c r="N64" s="2">
        <f>IFERROR(VLOOKUP(A64,'Approved individual amount data'!$A$1:$S$135,14,FALSE),"")</f>
        <v>0</v>
      </c>
      <c r="O64" s="2">
        <f>IFERROR(VLOOKUP(A64,'Approved individual amount data'!$A$1:$S$135,15,FALSE),"")</f>
        <v>0</v>
      </c>
      <c r="P64" s="2">
        <f>IFERROR(VLOOKUP(A64,'Approved individual amount data'!$A$1:$S$135,16,FALSE),"")</f>
        <v>0</v>
      </c>
      <c r="Q64" s="2">
        <f>IFERROR(VLOOKUP(A64,'Approved individual amount data'!$A$1:$S$135,17,FALSE),"")</f>
        <v>0</v>
      </c>
      <c r="R64" s="2">
        <f>IFERROR(VLOOKUP(A64,'Approved individual amount data'!$A$1:$S$135,18,FALSE),"")</f>
        <v>0</v>
      </c>
      <c r="S64" s="2">
        <f>IFERROR(VLOOKUP(A64,'Approved individual amount data'!$A$1:$S$135,19,FALSE),"")</f>
        <v>0</v>
      </c>
    </row>
    <row r="65" spans="1:19" x14ac:dyDescent="0.3">
      <c r="A65" t="str">
        <f>'Local multi year dist'!M65</f>
        <v>Hopewell City</v>
      </c>
      <c r="B65" s="2">
        <f>IFERROR(VLOOKUP(A65,'Approved individual amount data'!$A$1:$S$135,2,FALSE),"")</f>
        <v>0</v>
      </c>
      <c r="C65" s="2">
        <f>IFERROR(VLOOKUP(A65,'Approved individual amount data'!$A$1:$S$135,3,FALSE),"")</f>
        <v>0</v>
      </c>
      <c r="D65" s="2">
        <f>IFERROR(VLOOKUP(A65,'Approved individual amount data'!$A$1:$S$135,4,FALSE),"")</f>
        <v>0</v>
      </c>
      <c r="E65" s="2">
        <f>IFERROR(VLOOKUP(A65,'Approved individual amount data'!$A$1:$S$135,5,FALSE),"")</f>
        <v>0</v>
      </c>
      <c r="F65" s="2">
        <f>IFERROR(VLOOKUP(A65,'Approved individual amount data'!$A$1:$S$135,6,FALSE),"")</f>
        <v>0</v>
      </c>
      <c r="G65" s="2">
        <f>IFERROR(VLOOKUP(A65,'Approved individual amount data'!$A$1:$S$135,7,FALSE),"")</f>
        <v>0</v>
      </c>
      <c r="H65" s="2">
        <f>IFERROR(VLOOKUP(A65,'Approved individual amount data'!$A$1:$S$135,8,FALSE),"")</f>
        <v>0</v>
      </c>
      <c r="I65" s="2">
        <f>IFERROR(VLOOKUP(A65,'Approved individual amount data'!$A$1:$S$135,9,FALSE),"")</f>
        <v>0</v>
      </c>
      <c r="J65" s="2">
        <f>IFERROR(VLOOKUP(A65,'Approved individual amount data'!$A$1:$S$135,10,FALSE),"")</f>
        <v>0</v>
      </c>
      <c r="K65" s="2">
        <f>IFERROR(VLOOKUP(A65,'Approved individual amount data'!$A$1:$S$135,11,FALSE),"")</f>
        <v>0</v>
      </c>
      <c r="L65" s="2">
        <f>IFERROR(VLOOKUP(A65,'Approved individual amount data'!$A$1:$S$135,12,FALSE),"")</f>
        <v>0</v>
      </c>
      <c r="M65" s="2">
        <f>IFERROR(VLOOKUP(A65,'Approved individual amount data'!$A$1:$S$135,13,FALSE),"")</f>
        <v>0</v>
      </c>
      <c r="N65" s="2">
        <f>IFERROR(VLOOKUP(A65,'Approved individual amount data'!$A$1:$S$135,14,FALSE),"")</f>
        <v>0</v>
      </c>
      <c r="O65" s="2">
        <f>IFERROR(VLOOKUP(A65,'Approved individual amount data'!$A$1:$S$135,15,FALSE),"")</f>
        <v>0</v>
      </c>
      <c r="P65" s="2">
        <f>IFERROR(VLOOKUP(A65,'Approved individual amount data'!$A$1:$S$135,16,FALSE),"")</f>
        <v>0</v>
      </c>
      <c r="Q65" s="2">
        <f>IFERROR(VLOOKUP(A65,'Approved individual amount data'!$A$1:$S$135,17,FALSE),"")</f>
        <v>0</v>
      </c>
      <c r="R65" s="2">
        <f>IFERROR(VLOOKUP(A65,'Approved individual amount data'!$A$1:$S$135,18,FALSE),"")</f>
        <v>0</v>
      </c>
      <c r="S65" s="2">
        <f>IFERROR(VLOOKUP(A65,'Approved individual amount data'!$A$1:$S$135,19,FALSE),"")</f>
        <v>0</v>
      </c>
    </row>
    <row r="66" spans="1:19" x14ac:dyDescent="0.3">
      <c r="A66" t="str">
        <f>'Local multi year dist'!M66</f>
        <v>Isle of Wight County</v>
      </c>
      <c r="B66" s="2">
        <f>IFERROR(VLOOKUP(A66,'Approved individual amount data'!$A$1:$S$135,2,FALSE),"")</f>
        <v>0</v>
      </c>
      <c r="C66" s="2">
        <f>IFERROR(VLOOKUP(A66,'Approved individual amount data'!$A$1:$S$135,3,FALSE),"")</f>
        <v>0</v>
      </c>
      <c r="D66" s="2">
        <f>IFERROR(VLOOKUP(A66,'Approved individual amount data'!$A$1:$S$135,4,FALSE),"")</f>
        <v>0</v>
      </c>
      <c r="E66" s="2">
        <f>IFERROR(VLOOKUP(A66,'Approved individual amount data'!$A$1:$S$135,5,FALSE),"")</f>
        <v>0</v>
      </c>
      <c r="F66" s="2">
        <f>IFERROR(VLOOKUP(A66,'Approved individual amount data'!$A$1:$S$135,6,FALSE),"")</f>
        <v>0</v>
      </c>
      <c r="G66" s="2">
        <f>IFERROR(VLOOKUP(A66,'Approved individual amount data'!$A$1:$S$135,7,FALSE),"")</f>
        <v>0</v>
      </c>
      <c r="H66" s="2">
        <f>IFERROR(VLOOKUP(A66,'Approved individual amount data'!$A$1:$S$135,8,FALSE),"")</f>
        <v>0</v>
      </c>
      <c r="I66" s="2">
        <f>IFERROR(VLOOKUP(A66,'Approved individual amount data'!$A$1:$S$135,9,FALSE),"")</f>
        <v>0</v>
      </c>
      <c r="J66" s="2">
        <f>IFERROR(VLOOKUP(A66,'Approved individual amount data'!$A$1:$S$135,10,FALSE),"")</f>
        <v>0</v>
      </c>
      <c r="K66" s="2">
        <f>IFERROR(VLOOKUP(A66,'Approved individual amount data'!$A$1:$S$135,11,FALSE),"")</f>
        <v>0</v>
      </c>
      <c r="L66" s="2">
        <f>IFERROR(VLOOKUP(A66,'Approved individual amount data'!$A$1:$S$135,12,FALSE),"")</f>
        <v>0</v>
      </c>
      <c r="M66" s="2">
        <f>IFERROR(VLOOKUP(A66,'Approved individual amount data'!$A$1:$S$135,13,FALSE),"")</f>
        <v>0</v>
      </c>
      <c r="N66" s="2">
        <f>IFERROR(VLOOKUP(A66,'Approved individual amount data'!$A$1:$S$135,14,FALSE),"")</f>
        <v>0</v>
      </c>
      <c r="O66" s="2">
        <f>IFERROR(VLOOKUP(A66,'Approved individual amount data'!$A$1:$S$135,15,FALSE),"")</f>
        <v>0</v>
      </c>
      <c r="P66" s="2">
        <f>IFERROR(VLOOKUP(A66,'Approved individual amount data'!$A$1:$S$135,16,FALSE),"")</f>
        <v>0</v>
      </c>
      <c r="Q66" s="2">
        <f>IFERROR(VLOOKUP(A66,'Approved individual amount data'!$A$1:$S$135,17,FALSE),"")</f>
        <v>0</v>
      </c>
      <c r="R66" s="2">
        <f>IFERROR(VLOOKUP(A66,'Approved individual amount data'!$A$1:$S$135,18,FALSE),"")</f>
        <v>0</v>
      </c>
      <c r="S66" s="2">
        <f>IFERROR(VLOOKUP(A66,'Approved individual amount data'!$A$1:$S$135,19,FALSE),"")</f>
        <v>0</v>
      </c>
    </row>
    <row r="67" spans="1:19" x14ac:dyDescent="0.3">
      <c r="A67" t="str">
        <f>'Local multi year dist'!M67</f>
        <v>James City County</v>
      </c>
      <c r="B67" s="2">
        <f>IFERROR(VLOOKUP(A67,'Approved individual amount data'!$A$1:$S$135,2,FALSE),"")</f>
        <v>0</v>
      </c>
      <c r="C67" s="2">
        <f>IFERROR(VLOOKUP(A67,'Approved individual amount data'!$A$1:$S$135,3,FALSE),"")</f>
        <v>0</v>
      </c>
      <c r="D67" s="2">
        <f>IFERROR(VLOOKUP(A67,'Approved individual amount data'!$A$1:$S$135,4,FALSE),"")</f>
        <v>0</v>
      </c>
      <c r="E67" s="2">
        <f>IFERROR(VLOOKUP(A67,'Approved individual amount data'!$A$1:$S$135,5,FALSE),"")</f>
        <v>0</v>
      </c>
      <c r="F67" s="2">
        <f>IFERROR(VLOOKUP(A67,'Approved individual amount data'!$A$1:$S$135,6,FALSE),"")</f>
        <v>0</v>
      </c>
      <c r="G67" s="2">
        <f>IFERROR(VLOOKUP(A67,'Approved individual amount data'!$A$1:$S$135,7,FALSE),"")</f>
        <v>0</v>
      </c>
      <c r="H67" s="2">
        <f>IFERROR(VLOOKUP(A67,'Approved individual amount data'!$A$1:$S$135,8,FALSE),"")</f>
        <v>0</v>
      </c>
      <c r="I67" s="2">
        <f>IFERROR(VLOOKUP(A67,'Approved individual amount data'!$A$1:$S$135,9,FALSE),"")</f>
        <v>0</v>
      </c>
      <c r="J67" s="2">
        <f>IFERROR(VLOOKUP(A67,'Approved individual amount data'!$A$1:$S$135,10,FALSE),"")</f>
        <v>0</v>
      </c>
      <c r="K67" s="2">
        <f>IFERROR(VLOOKUP(A67,'Approved individual amount data'!$A$1:$S$135,11,FALSE),"")</f>
        <v>0</v>
      </c>
      <c r="L67" s="2">
        <f>IFERROR(VLOOKUP(A67,'Approved individual amount data'!$A$1:$S$135,12,FALSE),"")</f>
        <v>0</v>
      </c>
      <c r="M67" s="2">
        <f>IFERROR(VLOOKUP(A67,'Approved individual amount data'!$A$1:$S$135,13,FALSE),"")</f>
        <v>0</v>
      </c>
      <c r="N67" s="2">
        <f>IFERROR(VLOOKUP(A67,'Approved individual amount data'!$A$1:$S$135,14,FALSE),"")</f>
        <v>0</v>
      </c>
      <c r="O67" s="2">
        <f>IFERROR(VLOOKUP(A67,'Approved individual amount data'!$A$1:$S$135,15,FALSE),"")</f>
        <v>0</v>
      </c>
      <c r="P67" s="2">
        <f>IFERROR(VLOOKUP(A67,'Approved individual amount data'!$A$1:$S$135,16,FALSE),"")</f>
        <v>0</v>
      </c>
      <c r="Q67" s="2">
        <f>IFERROR(VLOOKUP(A67,'Approved individual amount data'!$A$1:$S$135,17,FALSE),"")</f>
        <v>0</v>
      </c>
      <c r="R67" s="2">
        <f>IFERROR(VLOOKUP(A67,'Approved individual amount data'!$A$1:$S$135,18,FALSE),"")</f>
        <v>0</v>
      </c>
      <c r="S67" s="2">
        <f>IFERROR(VLOOKUP(A67,'Approved individual amount data'!$A$1:$S$135,19,FALSE),"")</f>
        <v>0</v>
      </c>
    </row>
    <row r="68" spans="1:19" x14ac:dyDescent="0.3">
      <c r="A68" t="str">
        <f>'Local multi year dist'!M68</f>
        <v>King George County</v>
      </c>
      <c r="B68" s="2">
        <f>IFERROR(VLOOKUP(A68,'Approved individual amount data'!$A$1:$S$135,2,FALSE),"")</f>
        <v>0</v>
      </c>
      <c r="C68" s="2">
        <f>IFERROR(VLOOKUP(A68,'Approved individual amount data'!$A$1:$S$135,3,FALSE),"")</f>
        <v>0</v>
      </c>
      <c r="D68" s="2">
        <f>IFERROR(VLOOKUP(A68,'Approved individual amount data'!$A$1:$S$135,4,FALSE),"")</f>
        <v>22230</v>
      </c>
      <c r="E68" s="2">
        <f>IFERROR(VLOOKUP(A68,'Approved individual amount data'!$A$1:$S$135,5,FALSE),"")</f>
        <v>0</v>
      </c>
      <c r="F68" s="2">
        <f>IFERROR(VLOOKUP(A68,'Approved individual amount data'!$A$1:$S$135,6,FALSE),"")</f>
        <v>0</v>
      </c>
      <c r="G68" s="2">
        <f>IFERROR(VLOOKUP(A68,'Approved individual amount data'!$A$1:$S$135,7,FALSE),"")</f>
        <v>0</v>
      </c>
      <c r="H68" s="2">
        <f>IFERROR(VLOOKUP(A68,'Approved individual amount data'!$A$1:$S$135,8,FALSE),"")</f>
        <v>0</v>
      </c>
      <c r="I68" s="2">
        <f>IFERROR(VLOOKUP(A68,'Approved individual amount data'!$A$1:$S$135,9,FALSE),"")</f>
        <v>0</v>
      </c>
      <c r="J68" s="2">
        <f>IFERROR(VLOOKUP(A68,'Approved individual amount data'!$A$1:$S$135,10,FALSE),"")</f>
        <v>0</v>
      </c>
      <c r="K68" s="2">
        <f>IFERROR(VLOOKUP(A68,'Approved individual amount data'!$A$1:$S$135,11,FALSE),"")</f>
        <v>0</v>
      </c>
      <c r="L68" s="2">
        <f>IFERROR(VLOOKUP(A68,'Approved individual amount data'!$A$1:$S$135,12,FALSE),"")</f>
        <v>0</v>
      </c>
      <c r="M68" s="2">
        <f>IFERROR(VLOOKUP(A68,'Approved individual amount data'!$A$1:$S$135,13,FALSE),"")</f>
        <v>0</v>
      </c>
      <c r="N68" s="2">
        <f>IFERROR(VLOOKUP(A68,'Approved individual amount data'!$A$1:$S$135,14,FALSE),"")</f>
        <v>0</v>
      </c>
      <c r="O68" s="2">
        <f>IFERROR(VLOOKUP(A68,'Approved individual amount data'!$A$1:$S$135,15,FALSE),"")</f>
        <v>0</v>
      </c>
      <c r="P68" s="2">
        <f>IFERROR(VLOOKUP(A68,'Approved individual amount data'!$A$1:$S$135,16,FALSE),"")</f>
        <v>0</v>
      </c>
      <c r="Q68" s="2">
        <f>IFERROR(VLOOKUP(A68,'Approved individual amount data'!$A$1:$S$135,17,FALSE),"")</f>
        <v>0</v>
      </c>
      <c r="R68" s="2">
        <f>IFERROR(VLOOKUP(A68,'Approved individual amount data'!$A$1:$S$135,18,FALSE),"")</f>
        <v>0</v>
      </c>
      <c r="S68" s="2">
        <f>IFERROR(VLOOKUP(A68,'Approved individual amount data'!$A$1:$S$135,19,FALSE),"")</f>
        <v>0</v>
      </c>
    </row>
    <row r="69" spans="1:19" x14ac:dyDescent="0.3">
      <c r="A69" t="str">
        <f>'Local multi year dist'!M69</f>
        <v>King William County</v>
      </c>
      <c r="B69" s="2">
        <f>IFERROR(VLOOKUP(A69,'Approved individual amount data'!$A$1:$S$135,2,FALSE),"")</f>
        <v>0</v>
      </c>
      <c r="C69" s="2">
        <f>IFERROR(VLOOKUP(A69,'Approved individual amount data'!$A$1:$S$135,3,FALSE),"")</f>
        <v>0</v>
      </c>
      <c r="D69" s="2">
        <f>IFERROR(VLOOKUP(A69,'Approved individual amount data'!$A$1:$S$135,4,FALSE),"")</f>
        <v>0</v>
      </c>
      <c r="E69" s="2">
        <f>IFERROR(VLOOKUP(A69,'Approved individual amount data'!$A$1:$S$135,5,FALSE),"")</f>
        <v>0</v>
      </c>
      <c r="F69" s="2">
        <f>IFERROR(VLOOKUP(A69,'Approved individual amount data'!$A$1:$S$135,6,FALSE),"")</f>
        <v>0</v>
      </c>
      <c r="G69" s="2">
        <f>IFERROR(VLOOKUP(A69,'Approved individual amount data'!$A$1:$S$135,7,FALSE),"")</f>
        <v>0</v>
      </c>
      <c r="H69" s="2">
        <f>IFERROR(VLOOKUP(A69,'Approved individual amount data'!$A$1:$S$135,8,FALSE),"")</f>
        <v>0</v>
      </c>
      <c r="I69" s="2">
        <f>IFERROR(VLOOKUP(A69,'Approved individual amount data'!$A$1:$S$135,9,FALSE),"")</f>
        <v>0</v>
      </c>
      <c r="J69" s="2">
        <f>IFERROR(VLOOKUP(A69,'Approved individual amount data'!$A$1:$S$135,10,FALSE),"")</f>
        <v>0</v>
      </c>
      <c r="K69" s="2">
        <f>IFERROR(VLOOKUP(A69,'Approved individual amount data'!$A$1:$S$135,11,FALSE),"")</f>
        <v>0</v>
      </c>
      <c r="L69" s="2">
        <f>IFERROR(VLOOKUP(A69,'Approved individual amount data'!$A$1:$S$135,12,FALSE),"")</f>
        <v>0</v>
      </c>
      <c r="M69" s="2">
        <f>IFERROR(VLOOKUP(A69,'Approved individual amount data'!$A$1:$S$135,13,FALSE),"")</f>
        <v>0</v>
      </c>
      <c r="N69" s="2">
        <f>IFERROR(VLOOKUP(A69,'Approved individual amount data'!$A$1:$S$135,14,FALSE),"")</f>
        <v>0</v>
      </c>
      <c r="O69" s="2">
        <f>IFERROR(VLOOKUP(A69,'Approved individual amount data'!$A$1:$S$135,15,FALSE),"")</f>
        <v>0</v>
      </c>
      <c r="P69" s="2">
        <f>IFERROR(VLOOKUP(A69,'Approved individual amount data'!$A$1:$S$135,16,FALSE),"")</f>
        <v>0</v>
      </c>
      <c r="Q69" s="2">
        <f>IFERROR(VLOOKUP(A69,'Approved individual amount data'!$A$1:$S$135,17,FALSE),"")</f>
        <v>0</v>
      </c>
      <c r="R69" s="2">
        <f>IFERROR(VLOOKUP(A69,'Approved individual amount data'!$A$1:$S$135,18,FALSE),"")</f>
        <v>0</v>
      </c>
      <c r="S69" s="2">
        <f>IFERROR(VLOOKUP(A69,'Approved individual amount data'!$A$1:$S$135,19,FALSE),"")</f>
        <v>0</v>
      </c>
    </row>
    <row r="70" spans="1:19" x14ac:dyDescent="0.3">
      <c r="A70" t="str">
        <f>'Local multi year dist'!M70</f>
        <v>King and Queen County</v>
      </c>
      <c r="B70" s="2">
        <f>IFERROR(VLOOKUP(A70,'Approved individual amount data'!$A$1:$S$135,2,FALSE),"")</f>
        <v>0</v>
      </c>
      <c r="C70" s="2">
        <f>IFERROR(VLOOKUP(A70,'Approved individual amount data'!$A$1:$S$135,3,FALSE),"")</f>
        <v>0</v>
      </c>
      <c r="D70" s="2">
        <f>IFERROR(VLOOKUP(A70,'Approved individual amount data'!$A$1:$S$135,4,FALSE),"")</f>
        <v>0</v>
      </c>
      <c r="E70" s="2">
        <f>IFERROR(VLOOKUP(A70,'Approved individual amount data'!$A$1:$S$135,5,FALSE),"")</f>
        <v>0</v>
      </c>
      <c r="F70" s="2">
        <f>IFERROR(VLOOKUP(A70,'Approved individual amount data'!$A$1:$S$135,6,FALSE),"")</f>
        <v>0</v>
      </c>
      <c r="G70" s="2">
        <f>IFERROR(VLOOKUP(A70,'Approved individual amount data'!$A$1:$S$135,7,FALSE),"")</f>
        <v>0</v>
      </c>
      <c r="H70" s="2">
        <f>IFERROR(VLOOKUP(A70,'Approved individual amount data'!$A$1:$S$135,8,FALSE),"")</f>
        <v>0</v>
      </c>
      <c r="I70" s="2">
        <f>IFERROR(VLOOKUP(A70,'Approved individual amount data'!$A$1:$S$135,9,FALSE),"")</f>
        <v>0</v>
      </c>
      <c r="J70" s="2">
        <f>IFERROR(VLOOKUP(A70,'Approved individual amount data'!$A$1:$S$135,10,FALSE),"")</f>
        <v>0</v>
      </c>
      <c r="K70" s="2">
        <f>IFERROR(VLOOKUP(A70,'Approved individual amount data'!$A$1:$S$135,11,FALSE),"")</f>
        <v>0</v>
      </c>
      <c r="L70" s="2">
        <f>IFERROR(VLOOKUP(A70,'Approved individual amount data'!$A$1:$S$135,12,FALSE),"")</f>
        <v>0</v>
      </c>
      <c r="M70" s="2">
        <f>IFERROR(VLOOKUP(A70,'Approved individual amount data'!$A$1:$S$135,13,FALSE),"")</f>
        <v>0</v>
      </c>
      <c r="N70" s="2">
        <f>IFERROR(VLOOKUP(A70,'Approved individual amount data'!$A$1:$S$135,14,FALSE),"")</f>
        <v>0</v>
      </c>
      <c r="O70" s="2">
        <f>IFERROR(VLOOKUP(A70,'Approved individual amount data'!$A$1:$S$135,15,FALSE),"")</f>
        <v>0</v>
      </c>
      <c r="P70" s="2">
        <f>IFERROR(VLOOKUP(A70,'Approved individual amount data'!$A$1:$S$135,16,FALSE),"")</f>
        <v>0</v>
      </c>
      <c r="Q70" s="2">
        <f>IFERROR(VLOOKUP(A70,'Approved individual amount data'!$A$1:$S$135,17,FALSE),"")</f>
        <v>0</v>
      </c>
      <c r="R70" s="2">
        <f>IFERROR(VLOOKUP(A70,'Approved individual amount data'!$A$1:$S$135,18,FALSE),"")</f>
        <v>0</v>
      </c>
      <c r="S70" s="2">
        <f>IFERROR(VLOOKUP(A70,'Approved individual amount data'!$A$1:$S$135,19,FALSE),"")</f>
        <v>0</v>
      </c>
    </row>
    <row r="71" spans="1:19" x14ac:dyDescent="0.3">
      <c r="A71" t="str">
        <f>'Local multi year dist'!M71</f>
        <v>Lancaster County</v>
      </c>
      <c r="B71" s="2">
        <f>IFERROR(VLOOKUP(A71,'Approved individual amount data'!$A$1:$S$135,2,FALSE),"")</f>
        <v>0</v>
      </c>
      <c r="C71" s="2">
        <f>IFERROR(VLOOKUP(A71,'Approved individual amount data'!$A$1:$S$135,3,FALSE),"")</f>
        <v>0</v>
      </c>
      <c r="D71" s="2">
        <f>IFERROR(VLOOKUP(A71,'Approved individual amount data'!$A$1:$S$135,4,FALSE),"")</f>
        <v>0</v>
      </c>
      <c r="E71" s="2">
        <f>IFERROR(VLOOKUP(A71,'Approved individual amount data'!$A$1:$S$135,5,FALSE),"")</f>
        <v>0</v>
      </c>
      <c r="F71" s="2">
        <f>IFERROR(VLOOKUP(A71,'Approved individual amount data'!$A$1:$S$135,6,FALSE),"")</f>
        <v>0</v>
      </c>
      <c r="G71" s="2">
        <f>IFERROR(VLOOKUP(A71,'Approved individual amount data'!$A$1:$S$135,7,FALSE),"")</f>
        <v>0</v>
      </c>
      <c r="H71" s="2">
        <f>IFERROR(VLOOKUP(A71,'Approved individual amount data'!$A$1:$S$135,8,FALSE),"")</f>
        <v>0</v>
      </c>
      <c r="I71" s="2">
        <f>IFERROR(VLOOKUP(A71,'Approved individual amount data'!$A$1:$S$135,9,FALSE),"")</f>
        <v>0</v>
      </c>
      <c r="J71" s="2">
        <f>IFERROR(VLOOKUP(A71,'Approved individual amount data'!$A$1:$S$135,10,FALSE),"")</f>
        <v>0</v>
      </c>
      <c r="K71" s="2">
        <f>IFERROR(VLOOKUP(A71,'Approved individual amount data'!$A$1:$S$135,11,FALSE),"")</f>
        <v>0</v>
      </c>
      <c r="L71" s="2">
        <f>IFERROR(VLOOKUP(A71,'Approved individual amount data'!$A$1:$S$135,12,FALSE),"")</f>
        <v>0</v>
      </c>
      <c r="M71" s="2">
        <f>IFERROR(VLOOKUP(A71,'Approved individual amount data'!$A$1:$S$135,13,FALSE),"")</f>
        <v>0</v>
      </c>
      <c r="N71" s="2">
        <f>IFERROR(VLOOKUP(A71,'Approved individual amount data'!$A$1:$S$135,14,FALSE),"")</f>
        <v>0</v>
      </c>
      <c r="O71" s="2">
        <f>IFERROR(VLOOKUP(A71,'Approved individual amount data'!$A$1:$S$135,15,FALSE),"")</f>
        <v>0</v>
      </c>
      <c r="P71" s="2">
        <f>IFERROR(VLOOKUP(A71,'Approved individual amount data'!$A$1:$S$135,16,FALSE),"")</f>
        <v>0</v>
      </c>
      <c r="Q71" s="2">
        <f>IFERROR(VLOOKUP(A71,'Approved individual amount data'!$A$1:$S$135,17,FALSE),"")</f>
        <v>0</v>
      </c>
      <c r="R71" s="2">
        <f>IFERROR(VLOOKUP(A71,'Approved individual amount data'!$A$1:$S$135,18,FALSE),"")</f>
        <v>0</v>
      </c>
      <c r="S71" s="2">
        <f>IFERROR(VLOOKUP(A71,'Approved individual amount data'!$A$1:$S$135,19,FALSE),"")</f>
        <v>0</v>
      </c>
    </row>
    <row r="72" spans="1:19" x14ac:dyDescent="0.3">
      <c r="A72" t="str">
        <f>'Local multi year dist'!M72</f>
        <v>Lee County</v>
      </c>
      <c r="B72" s="2">
        <f>IFERROR(VLOOKUP(A72,'Approved individual amount data'!$A$1:$S$135,2,FALSE),"")</f>
        <v>0</v>
      </c>
      <c r="C72" s="2">
        <f>IFERROR(VLOOKUP(A72,'Approved individual amount data'!$A$1:$S$135,3,FALSE),"")</f>
        <v>0</v>
      </c>
      <c r="D72" s="2">
        <f>IFERROR(VLOOKUP(A72,'Approved individual amount data'!$A$1:$S$135,4,FALSE),"")</f>
        <v>13542</v>
      </c>
      <c r="E72" s="2">
        <f>IFERROR(VLOOKUP(A72,'Approved individual amount data'!$A$1:$S$135,5,FALSE),"")</f>
        <v>0</v>
      </c>
      <c r="F72" s="2">
        <f>IFERROR(VLOOKUP(A72,'Approved individual amount data'!$A$1:$S$135,6,FALSE),"")</f>
        <v>0</v>
      </c>
      <c r="G72" s="2">
        <f>IFERROR(VLOOKUP(A72,'Approved individual amount data'!$A$1:$S$135,7,FALSE),"")</f>
        <v>0</v>
      </c>
      <c r="H72" s="2">
        <f>IFERROR(VLOOKUP(A72,'Approved individual amount data'!$A$1:$S$135,8,FALSE),"")</f>
        <v>0</v>
      </c>
      <c r="I72" s="2">
        <f>IFERROR(VLOOKUP(A72,'Approved individual amount data'!$A$1:$S$135,9,FALSE),"")</f>
        <v>0</v>
      </c>
      <c r="J72" s="2">
        <f>IFERROR(VLOOKUP(A72,'Approved individual amount data'!$A$1:$S$135,10,FALSE),"")</f>
        <v>0</v>
      </c>
      <c r="K72" s="2">
        <f>IFERROR(VLOOKUP(A72,'Approved individual amount data'!$A$1:$S$135,11,FALSE),"")</f>
        <v>0</v>
      </c>
      <c r="L72" s="2">
        <f>IFERROR(VLOOKUP(A72,'Approved individual amount data'!$A$1:$S$135,12,FALSE),"")</f>
        <v>0</v>
      </c>
      <c r="M72" s="2">
        <f>IFERROR(VLOOKUP(A72,'Approved individual amount data'!$A$1:$S$135,13,FALSE),"")</f>
        <v>0</v>
      </c>
      <c r="N72" s="2">
        <f>IFERROR(VLOOKUP(A72,'Approved individual amount data'!$A$1:$S$135,14,FALSE),"")</f>
        <v>0</v>
      </c>
      <c r="O72" s="2">
        <f>IFERROR(VLOOKUP(A72,'Approved individual amount data'!$A$1:$S$135,15,FALSE),"")</f>
        <v>0</v>
      </c>
      <c r="P72" s="2">
        <f>IFERROR(VLOOKUP(A72,'Approved individual amount data'!$A$1:$S$135,16,FALSE),"")</f>
        <v>0</v>
      </c>
      <c r="Q72" s="2">
        <f>IFERROR(VLOOKUP(A72,'Approved individual amount data'!$A$1:$S$135,17,FALSE),"")</f>
        <v>0</v>
      </c>
      <c r="R72" s="2">
        <f>IFERROR(VLOOKUP(A72,'Approved individual amount data'!$A$1:$S$135,18,FALSE),"")</f>
        <v>0</v>
      </c>
      <c r="S72" s="2">
        <f>IFERROR(VLOOKUP(A72,'Approved individual amount data'!$A$1:$S$135,19,FALSE),"")</f>
        <v>0</v>
      </c>
    </row>
    <row r="73" spans="1:19" x14ac:dyDescent="0.3">
      <c r="A73" t="str">
        <f>'Local multi year dist'!M73</f>
        <v>Lexington City</v>
      </c>
      <c r="B73" s="2">
        <f>IFERROR(VLOOKUP(A73,'Approved individual amount data'!$A$1:$S$135,2,FALSE),"")</f>
        <v>0</v>
      </c>
      <c r="C73" s="2">
        <f>IFERROR(VLOOKUP(A73,'Approved individual amount data'!$A$1:$S$135,3,FALSE),"")</f>
        <v>0</v>
      </c>
      <c r="D73" s="2">
        <f>IFERROR(VLOOKUP(A73,'Approved individual amount data'!$A$1:$S$135,4,FALSE),"")</f>
        <v>8663</v>
      </c>
      <c r="E73" s="2">
        <f>IFERROR(VLOOKUP(A73,'Approved individual amount data'!$A$1:$S$135,5,FALSE),"")</f>
        <v>0</v>
      </c>
      <c r="F73" s="2">
        <f>IFERROR(VLOOKUP(A73,'Approved individual amount data'!$A$1:$S$135,6,FALSE),"")</f>
        <v>0</v>
      </c>
      <c r="G73" s="2">
        <f>IFERROR(VLOOKUP(A73,'Approved individual amount data'!$A$1:$S$135,7,FALSE),"")</f>
        <v>0</v>
      </c>
      <c r="H73" s="2">
        <f>IFERROR(VLOOKUP(A73,'Approved individual amount data'!$A$1:$S$135,8,FALSE),"")</f>
        <v>0</v>
      </c>
      <c r="I73" s="2">
        <f>IFERROR(VLOOKUP(A73,'Approved individual amount data'!$A$1:$S$135,9,FALSE),"")</f>
        <v>0</v>
      </c>
      <c r="J73" s="2">
        <f>IFERROR(VLOOKUP(A73,'Approved individual amount data'!$A$1:$S$135,10,FALSE),"")</f>
        <v>0</v>
      </c>
      <c r="K73" s="2">
        <f>IFERROR(VLOOKUP(A73,'Approved individual amount data'!$A$1:$S$135,11,FALSE),"")</f>
        <v>0</v>
      </c>
      <c r="L73" s="2">
        <f>IFERROR(VLOOKUP(A73,'Approved individual amount data'!$A$1:$S$135,12,FALSE),"")</f>
        <v>0</v>
      </c>
      <c r="M73" s="2">
        <f>IFERROR(VLOOKUP(A73,'Approved individual amount data'!$A$1:$S$135,13,FALSE),"")</f>
        <v>0</v>
      </c>
      <c r="N73" s="2">
        <f>IFERROR(VLOOKUP(A73,'Approved individual amount data'!$A$1:$S$135,14,FALSE),"")</f>
        <v>0</v>
      </c>
      <c r="O73" s="2">
        <f>IFERROR(VLOOKUP(A73,'Approved individual amount data'!$A$1:$S$135,15,FALSE),"")</f>
        <v>0</v>
      </c>
      <c r="P73" s="2">
        <f>IFERROR(VLOOKUP(A73,'Approved individual amount data'!$A$1:$S$135,16,FALSE),"")</f>
        <v>0</v>
      </c>
      <c r="Q73" s="2">
        <f>IFERROR(VLOOKUP(A73,'Approved individual amount data'!$A$1:$S$135,17,FALSE),"")</f>
        <v>0</v>
      </c>
      <c r="R73" s="2">
        <f>IFERROR(VLOOKUP(A73,'Approved individual amount data'!$A$1:$S$135,18,FALSE),"")</f>
        <v>0</v>
      </c>
      <c r="S73" s="2">
        <f>IFERROR(VLOOKUP(A73,'Approved individual amount data'!$A$1:$S$135,19,FALSE),"")</f>
        <v>0</v>
      </c>
    </row>
    <row r="74" spans="1:19" x14ac:dyDescent="0.3">
      <c r="A74" t="str">
        <f>'Local multi year dist'!M74</f>
        <v>Loudoun County</v>
      </c>
      <c r="B74" s="2">
        <f>IFERROR(VLOOKUP(A74,'Approved individual amount data'!$A$1:$S$135,2,FALSE),"")</f>
        <v>0</v>
      </c>
      <c r="C74" s="2">
        <f>IFERROR(VLOOKUP(A74,'Approved individual amount data'!$A$1:$S$135,3,FALSE),"")</f>
        <v>0</v>
      </c>
      <c r="D74" s="2">
        <f>IFERROR(VLOOKUP(A74,'Approved individual amount data'!$A$1:$S$135,4,FALSE),"")</f>
        <v>0</v>
      </c>
      <c r="E74" s="2">
        <f>IFERROR(VLOOKUP(A74,'Approved individual amount data'!$A$1:$S$135,5,FALSE),"")</f>
        <v>0</v>
      </c>
      <c r="F74" s="2">
        <f>IFERROR(VLOOKUP(A74,'Approved individual amount data'!$A$1:$S$135,6,FALSE),"")</f>
        <v>0</v>
      </c>
      <c r="G74" s="2">
        <f>IFERROR(VLOOKUP(A74,'Approved individual amount data'!$A$1:$S$135,7,FALSE),"")</f>
        <v>0</v>
      </c>
      <c r="H74" s="2">
        <f>IFERROR(VLOOKUP(A74,'Approved individual amount data'!$A$1:$S$135,8,FALSE),"")</f>
        <v>0</v>
      </c>
      <c r="I74" s="2">
        <f>IFERROR(VLOOKUP(A74,'Approved individual amount data'!$A$1:$S$135,9,FALSE),"")</f>
        <v>0</v>
      </c>
      <c r="J74" s="2">
        <f>IFERROR(VLOOKUP(A74,'Approved individual amount data'!$A$1:$S$135,10,FALSE),"")</f>
        <v>0</v>
      </c>
      <c r="K74" s="2">
        <f>IFERROR(VLOOKUP(A74,'Approved individual amount data'!$A$1:$S$135,11,FALSE),"")</f>
        <v>0</v>
      </c>
      <c r="L74" s="2">
        <f>IFERROR(VLOOKUP(A74,'Approved individual amount data'!$A$1:$S$135,12,FALSE),"")</f>
        <v>0</v>
      </c>
      <c r="M74" s="2">
        <f>IFERROR(VLOOKUP(A74,'Approved individual amount data'!$A$1:$S$135,13,FALSE),"")</f>
        <v>0</v>
      </c>
      <c r="N74" s="2">
        <f>IFERROR(VLOOKUP(A74,'Approved individual amount data'!$A$1:$S$135,14,FALSE),"")</f>
        <v>0</v>
      </c>
      <c r="O74" s="2">
        <f>IFERROR(VLOOKUP(A74,'Approved individual amount data'!$A$1:$S$135,15,FALSE),"")</f>
        <v>0</v>
      </c>
      <c r="P74" s="2">
        <f>IFERROR(VLOOKUP(A74,'Approved individual amount data'!$A$1:$S$135,16,FALSE),"")</f>
        <v>0</v>
      </c>
      <c r="Q74" s="2">
        <f>IFERROR(VLOOKUP(A74,'Approved individual amount data'!$A$1:$S$135,17,FALSE),"")</f>
        <v>0</v>
      </c>
      <c r="R74" s="2">
        <f>IFERROR(VLOOKUP(A74,'Approved individual amount data'!$A$1:$S$135,18,FALSE),"")</f>
        <v>0</v>
      </c>
      <c r="S74" s="2">
        <f>IFERROR(VLOOKUP(A74,'Approved individual amount data'!$A$1:$S$135,19,FALSE),"")</f>
        <v>0</v>
      </c>
    </row>
    <row r="75" spans="1:19" x14ac:dyDescent="0.3">
      <c r="A75" t="str">
        <f>'Local multi year dist'!M75</f>
        <v>Louisa County</v>
      </c>
      <c r="B75" s="2">
        <f>IFERROR(VLOOKUP(A75,'Approved individual amount data'!$A$1:$S$135,2,FALSE),"")</f>
        <v>0</v>
      </c>
      <c r="C75" s="2">
        <f>IFERROR(VLOOKUP(A75,'Approved individual amount data'!$A$1:$S$135,3,FALSE),"")</f>
        <v>0</v>
      </c>
      <c r="D75" s="2">
        <f>IFERROR(VLOOKUP(A75,'Approved individual amount data'!$A$1:$S$135,4,FALSE),"")</f>
        <v>48860</v>
      </c>
      <c r="E75" s="2">
        <f>IFERROR(VLOOKUP(A75,'Approved individual amount data'!$A$1:$S$135,5,FALSE),"")</f>
        <v>0</v>
      </c>
      <c r="F75" s="2">
        <f>IFERROR(VLOOKUP(A75,'Approved individual amount data'!$A$1:$S$135,6,FALSE),"")</f>
        <v>0</v>
      </c>
      <c r="G75" s="2">
        <f>IFERROR(VLOOKUP(A75,'Approved individual amount data'!$A$1:$S$135,7,FALSE),"")</f>
        <v>0</v>
      </c>
      <c r="H75" s="2">
        <f>IFERROR(VLOOKUP(A75,'Approved individual amount data'!$A$1:$S$135,8,FALSE),"")</f>
        <v>0</v>
      </c>
      <c r="I75" s="2">
        <f>IFERROR(VLOOKUP(A75,'Approved individual amount data'!$A$1:$S$135,9,FALSE),"")</f>
        <v>0</v>
      </c>
      <c r="J75" s="2">
        <f>IFERROR(VLOOKUP(A75,'Approved individual amount data'!$A$1:$S$135,10,FALSE),"")</f>
        <v>0</v>
      </c>
      <c r="K75" s="2">
        <f>IFERROR(VLOOKUP(A75,'Approved individual amount data'!$A$1:$S$135,11,FALSE),"")</f>
        <v>0</v>
      </c>
      <c r="L75" s="2">
        <f>IFERROR(VLOOKUP(A75,'Approved individual amount data'!$A$1:$S$135,12,FALSE),"")</f>
        <v>0</v>
      </c>
      <c r="M75" s="2">
        <f>IFERROR(VLOOKUP(A75,'Approved individual amount data'!$A$1:$S$135,13,FALSE),"")</f>
        <v>0</v>
      </c>
      <c r="N75" s="2">
        <f>IFERROR(VLOOKUP(A75,'Approved individual amount data'!$A$1:$S$135,14,FALSE),"")</f>
        <v>0</v>
      </c>
      <c r="O75" s="2">
        <f>IFERROR(VLOOKUP(A75,'Approved individual amount data'!$A$1:$S$135,15,FALSE),"")</f>
        <v>0</v>
      </c>
      <c r="P75" s="2">
        <f>IFERROR(VLOOKUP(A75,'Approved individual amount data'!$A$1:$S$135,16,FALSE),"")</f>
        <v>0</v>
      </c>
      <c r="Q75" s="2">
        <f>IFERROR(VLOOKUP(A75,'Approved individual amount data'!$A$1:$S$135,17,FALSE),"")</f>
        <v>0</v>
      </c>
      <c r="R75" s="2">
        <f>IFERROR(VLOOKUP(A75,'Approved individual amount data'!$A$1:$S$135,18,FALSE),"")</f>
        <v>0</v>
      </c>
      <c r="S75" s="2">
        <f>IFERROR(VLOOKUP(A75,'Approved individual amount data'!$A$1:$S$135,19,FALSE),"")</f>
        <v>0</v>
      </c>
    </row>
    <row r="76" spans="1:19" x14ac:dyDescent="0.3">
      <c r="A76" t="str">
        <f>'Local multi year dist'!M76</f>
        <v>Lunenbeurg County</v>
      </c>
      <c r="B76" s="2">
        <f>IFERROR(VLOOKUP(A76,'Approved individual amount data'!$A$1:$S$135,2,FALSE),"")</f>
        <v>0</v>
      </c>
      <c r="C76" s="2">
        <f>IFERROR(VLOOKUP(A76,'Approved individual amount data'!$A$1:$S$135,3,FALSE),"")</f>
        <v>0</v>
      </c>
      <c r="D76" s="2">
        <f>IFERROR(VLOOKUP(A76,'Approved individual amount data'!$A$1:$S$135,4,FALSE),"")</f>
        <v>0</v>
      </c>
      <c r="E76" s="2">
        <f>IFERROR(VLOOKUP(A76,'Approved individual amount data'!$A$1:$S$135,5,FALSE),"")</f>
        <v>0</v>
      </c>
      <c r="F76" s="2">
        <f>IFERROR(VLOOKUP(A76,'Approved individual amount data'!$A$1:$S$135,6,FALSE),"")</f>
        <v>0</v>
      </c>
      <c r="G76" s="2">
        <f>IFERROR(VLOOKUP(A76,'Approved individual amount data'!$A$1:$S$135,7,FALSE),"")</f>
        <v>0</v>
      </c>
      <c r="H76" s="2">
        <f>IFERROR(VLOOKUP(A76,'Approved individual amount data'!$A$1:$S$135,8,FALSE),"")</f>
        <v>0</v>
      </c>
      <c r="I76" s="2">
        <f>IFERROR(VLOOKUP(A76,'Approved individual amount data'!$A$1:$S$135,9,FALSE),"")</f>
        <v>0</v>
      </c>
      <c r="J76" s="2">
        <f>IFERROR(VLOOKUP(A76,'Approved individual amount data'!$A$1:$S$135,10,FALSE),"")</f>
        <v>0</v>
      </c>
      <c r="K76" s="2">
        <f>IFERROR(VLOOKUP(A76,'Approved individual amount data'!$A$1:$S$135,11,FALSE),"")</f>
        <v>0</v>
      </c>
      <c r="L76" s="2">
        <f>IFERROR(VLOOKUP(A76,'Approved individual amount data'!$A$1:$S$135,12,FALSE),"")</f>
        <v>0</v>
      </c>
      <c r="M76" s="2">
        <f>IFERROR(VLOOKUP(A76,'Approved individual amount data'!$A$1:$S$135,13,FALSE),"")</f>
        <v>0</v>
      </c>
      <c r="N76" s="2">
        <f>IFERROR(VLOOKUP(A76,'Approved individual amount data'!$A$1:$S$135,14,FALSE),"")</f>
        <v>0</v>
      </c>
      <c r="O76" s="2">
        <f>IFERROR(VLOOKUP(A76,'Approved individual amount data'!$A$1:$S$135,15,FALSE),"")</f>
        <v>0</v>
      </c>
      <c r="P76" s="2">
        <f>IFERROR(VLOOKUP(A76,'Approved individual amount data'!$A$1:$S$135,16,FALSE),"")</f>
        <v>0</v>
      </c>
      <c r="Q76" s="2">
        <f>IFERROR(VLOOKUP(A76,'Approved individual amount data'!$A$1:$S$135,17,FALSE),"")</f>
        <v>0</v>
      </c>
      <c r="R76" s="2">
        <f>IFERROR(VLOOKUP(A76,'Approved individual amount data'!$A$1:$S$135,18,FALSE),"")</f>
        <v>0</v>
      </c>
      <c r="S76" s="2">
        <f>IFERROR(VLOOKUP(A76,'Approved individual amount data'!$A$1:$S$135,19,FALSE),"")</f>
        <v>0</v>
      </c>
    </row>
    <row r="77" spans="1:19" x14ac:dyDescent="0.3">
      <c r="A77" t="str">
        <f>'Local multi year dist'!M77</f>
        <v>Lynchburg City</v>
      </c>
      <c r="B77" s="2">
        <f>IFERROR(VLOOKUP(A77,'Approved individual amount data'!$A$1:$S$135,2,FALSE),"")</f>
        <v>0</v>
      </c>
      <c r="C77" s="2">
        <f>IFERROR(VLOOKUP(A77,'Approved individual amount data'!$A$1:$S$135,3,FALSE),"")</f>
        <v>0</v>
      </c>
      <c r="D77" s="2">
        <f>IFERROR(VLOOKUP(A77,'Approved individual amount data'!$A$1:$S$135,4,FALSE),"")</f>
        <v>0</v>
      </c>
      <c r="E77" s="2">
        <f>IFERROR(VLOOKUP(A77,'Approved individual amount data'!$A$1:$S$135,5,FALSE),"")</f>
        <v>0</v>
      </c>
      <c r="F77" s="2">
        <f>IFERROR(VLOOKUP(A77,'Approved individual amount data'!$A$1:$S$135,6,FALSE),"")</f>
        <v>0</v>
      </c>
      <c r="G77" s="2">
        <f>IFERROR(VLOOKUP(A77,'Approved individual amount data'!$A$1:$S$135,7,FALSE),"")</f>
        <v>0</v>
      </c>
      <c r="H77" s="2">
        <f>IFERROR(VLOOKUP(A77,'Approved individual amount data'!$A$1:$S$135,8,FALSE),"")</f>
        <v>0</v>
      </c>
      <c r="I77" s="2">
        <f>IFERROR(VLOOKUP(A77,'Approved individual amount data'!$A$1:$S$135,9,FALSE),"")</f>
        <v>0</v>
      </c>
      <c r="J77" s="2">
        <f>IFERROR(VLOOKUP(A77,'Approved individual amount data'!$A$1:$S$135,10,FALSE),"")</f>
        <v>0</v>
      </c>
      <c r="K77" s="2">
        <f>IFERROR(VLOOKUP(A77,'Approved individual amount data'!$A$1:$S$135,11,FALSE),"")</f>
        <v>0</v>
      </c>
      <c r="L77" s="2">
        <f>IFERROR(VLOOKUP(A77,'Approved individual amount data'!$A$1:$S$135,12,FALSE),"")</f>
        <v>0</v>
      </c>
      <c r="M77" s="2">
        <f>IFERROR(VLOOKUP(A77,'Approved individual amount data'!$A$1:$S$135,13,FALSE),"")</f>
        <v>0</v>
      </c>
      <c r="N77" s="2">
        <f>IFERROR(VLOOKUP(A77,'Approved individual amount data'!$A$1:$S$135,14,FALSE),"")</f>
        <v>0</v>
      </c>
      <c r="O77" s="2">
        <f>IFERROR(VLOOKUP(A77,'Approved individual amount data'!$A$1:$S$135,15,FALSE),"")</f>
        <v>0</v>
      </c>
      <c r="P77" s="2">
        <f>IFERROR(VLOOKUP(A77,'Approved individual amount data'!$A$1:$S$135,16,FALSE),"")</f>
        <v>0</v>
      </c>
      <c r="Q77" s="2">
        <f>IFERROR(VLOOKUP(A77,'Approved individual amount data'!$A$1:$S$135,17,FALSE),"")</f>
        <v>0</v>
      </c>
      <c r="R77" s="2">
        <f>IFERROR(VLOOKUP(A77,'Approved individual amount data'!$A$1:$S$135,18,FALSE),"")</f>
        <v>0</v>
      </c>
      <c r="S77" s="2">
        <f>IFERROR(VLOOKUP(A77,'Approved individual amount data'!$A$1:$S$135,19,FALSE),"")</f>
        <v>0</v>
      </c>
    </row>
    <row r="78" spans="1:19" x14ac:dyDescent="0.3">
      <c r="A78" t="str">
        <f>'Local multi year dist'!M78</f>
        <v>Madison County</v>
      </c>
      <c r="B78" s="2">
        <f>IFERROR(VLOOKUP(A78,'Approved individual amount data'!$A$1:$S$135,2,FALSE),"")</f>
        <v>0</v>
      </c>
      <c r="C78" s="2">
        <f>IFERROR(VLOOKUP(A78,'Approved individual amount data'!$A$1:$S$135,3,FALSE),"")</f>
        <v>0</v>
      </c>
      <c r="D78" s="2">
        <f>IFERROR(VLOOKUP(A78,'Approved individual amount data'!$A$1:$S$135,4,FALSE),"")</f>
        <v>0</v>
      </c>
      <c r="E78" s="2">
        <f>IFERROR(VLOOKUP(A78,'Approved individual amount data'!$A$1:$S$135,5,FALSE),"")</f>
        <v>0</v>
      </c>
      <c r="F78" s="2">
        <f>IFERROR(VLOOKUP(A78,'Approved individual amount data'!$A$1:$S$135,6,FALSE),"")</f>
        <v>0</v>
      </c>
      <c r="G78" s="2">
        <f>IFERROR(VLOOKUP(A78,'Approved individual amount data'!$A$1:$S$135,7,FALSE),"")</f>
        <v>0</v>
      </c>
      <c r="H78" s="2">
        <f>IFERROR(VLOOKUP(A78,'Approved individual amount data'!$A$1:$S$135,8,FALSE),"")</f>
        <v>0</v>
      </c>
      <c r="I78" s="2">
        <f>IFERROR(VLOOKUP(A78,'Approved individual amount data'!$A$1:$S$135,9,FALSE),"")</f>
        <v>0</v>
      </c>
      <c r="J78" s="2">
        <f>IFERROR(VLOOKUP(A78,'Approved individual amount data'!$A$1:$S$135,10,FALSE),"")</f>
        <v>0</v>
      </c>
      <c r="K78" s="2">
        <f>IFERROR(VLOOKUP(A78,'Approved individual amount data'!$A$1:$S$135,11,FALSE),"")</f>
        <v>0</v>
      </c>
      <c r="L78" s="2">
        <f>IFERROR(VLOOKUP(A78,'Approved individual amount data'!$A$1:$S$135,12,FALSE),"")</f>
        <v>0</v>
      </c>
      <c r="M78" s="2">
        <f>IFERROR(VLOOKUP(A78,'Approved individual amount data'!$A$1:$S$135,13,FALSE),"")</f>
        <v>0</v>
      </c>
      <c r="N78" s="2">
        <f>IFERROR(VLOOKUP(A78,'Approved individual amount data'!$A$1:$S$135,14,FALSE),"")</f>
        <v>0</v>
      </c>
      <c r="O78" s="2">
        <f>IFERROR(VLOOKUP(A78,'Approved individual amount data'!$A$1:$S$135,15,FALSE),"")</f>
        <v>0</v>
      </c>
      <c r="P78" s="2">
        <f>IFERROR(VLOOKUP(A78,'Approved individual amount data'!$A$1:$S$135,16,FALSE),"")</f>
        <v>0</v>
      </c>
      <c r="Q78" s="2">
        <f>IFERROR(VLOOKUP(A78,'Approved individual amount data'!$A$1:$S$135,17,FALSE),"")</f>
        <v>0</v>
      </c>
      <c r="R78" s="2">
        <f>IFERROR(VLOOKUP(A78,'Approved individual amount data'!$A$1:$S$135,18,FALSE),"")</f>
        <v>0</v>
      </c>
      <c r="S78" s="2">
        <f>IFERROR(VLOOKUP(A78,'Approved individual amount data'!$A$1:$S$135,19,FALSE),"")</f>
        <v>0</v>
      </c>
    </row>
    <row r="79" spans="1:19" x14ac:dyDescent="0.3">
      <c r="A79" t="str">
        <f>'Local multi year dist'!M79</f>
        <v>Manassas City</v>
      </c>
      <c r="B79" s="2">
        <f>IFERROR(VLOOKUP(A79,'Approved individual amount data'!$A$1:$S$135,2,FALSE),"")</f>
        <v>0</v>
      </c>
      <c r="C79" s="2">
        <f>IFERROR(VLOOKUP(A79,'Approved individual amount data'!$A$1:$S$135,3,FALSE),"")</f>
        <v>0</v>
      </c>
      <c r="D79" s="2">
        <f>IFERROR(VLOOKUP(A79,'Approved individual amount data'!$A$1:$S$135,4,FALSE),"")</f>
        <v>0</v>
      </c>
      <c r="E79" s="2">
        <f>IFERROR(VLOOKUP(A79,'Approved individual amount data'!$A$1:$S$135,5,FALSE),"")</f>
        <v>0</v>
      </c>
      <c r="F79" s="2">
        <f>IFERROR(VLOOKUP(A79,'Approved individual amount data'!$A$1:$S$135,6,FALSE),"")</f>
        <v>0</v>
      </c>
      <c r="G79" s="2">
        <f>IFERROR(VLOOKUP(A79,'Approved individual amount data'!$A$1:$S$135,7,FALSE),"")</f>
        <v>0</v>
      </c>
      <c r="H79" s="2">
        <f>IFERROR(VLOOKUP(A79,'Approved individual amount data'!$A$1:$S$135,8,FALSE),"")</f>
        <v>0</v>
      </c>
      <c r="I79" s="2">
        <f>IFERROR(VLOOKUP(A79,'Approved individual amount data'!$A$1:$S$135,9,FALSE),"")</f>
        <v>0</v>
      </c>
      <c r="J79" s="2">
        <f>IFERROR(VLOOKUP(A79,'Approved individual amount data'!$A$1:$S$135,10,FALSE),"")</f>
        <v>0</v>
      </c>
      <c r="K79" s="2">
        <f>IFERROR(VLOOKUP(A79,'Approved individual amount data'!$A$1:$S$135,11,FALSE),"")</f>
        <v>0</v>
      </c>
      <c r="L79" s="2">
        <f>IFERROR(VLOOKUP(A79,'Approved individual amount data'!$A$1:$S$135,12,FALSE),"")</f>
        <v>0</v>
      </c>
      <c r="M79" s="2">
        <f>IFERROR(VLOOKUP(A79,'Approved individual amount data'!$A$1:$S$135,13,FALSE),"")</f>
        <v>0</v>
      </c>
      <c r="N79" s="2">
        <f>IFERROR(VLOOKUP(A79,'Approved individual amount data'!$A$1:$S$135,14,FALSE),"")</f>
        <v>0</v>
      </c>
      <c r="O79" s="2">
        <f>IFERROR(VLOOKUP(A79,'Approved individual amount data'!$A$1:$S$135,15,FALSE),"")</f>
        <v>0</v>
      </c>
      <c r="P79" s="2">
        <f>IFERROR(VLOOKUP(A79,'Approved individual amount data'!$A$1:$S$135,16,FALSE),"")</f>
        <v>0</v>
      </c>
      <c r="Q79" s="2">
        <f>IFERROR(VLOOKUP(A79,'Approved individual amount data'!$A$1:$S$135,17,FALSE),"")</f>
        <v>0</v>
      </c>
      <c r="R79" s="2">
        <f>IFERROR(VLOOKUP(A79,'Approved individual amount data'!$A$1:$S$135,18,FALSE),"")</f>
        <v>0</v>
      </c>
      <c r="S79" s="2">
        <f>IFERROR(VLOOKUP(A79,'Approved individual amount data'!$A$1:$S$135,19,FALSE),"")</f>
        <v>0</v>
      </c>
    </row>
    <row r="80" spans="1:19" x14ac:dyDescent="0.3">
      <c r="A80" t="str">
        <f>'Local multi year dist'!M80</f>
        <v>Manassas Park City</v>
      </c>
      <c r="B80" s="2">
        <f>IFERROR(VLOOKUP(A80,'Approved individual amount data'!$A$1:$S$135,2,FALSE),"")</f>
        <v>0</v>
      </c>
      <c r="C80" s="2">
        <f>IFERROR(VLOOKUP(A80,'Approved individual amount data'!$A$1:$S$135,3,FALSE),"")</f>
        <v>0</v>
      </c>
      <c r="D80" s="2">
        <f>IFERROR(VLOOKUP(A80,'Approved individual amount data'!$A$1:$S$135,4,FALSE),"")</f>
        <v>0</v>
      </c>
      <c r="E80" s="2">
        <f>IFERROR(VLOOKUP(A80,'Approved individual amount data'!$A$1:$S$135,5,FALSE),"")</f>
        <v>0</v>
      </c>
      <c r="F80" s="2">
        <f>IFERROR(VLOOKUP(A80,'Approved individual amount data'!$A$1:$S$135,6,FALSE),"")</f>
        <v>0</v>
      </c>
      <c r="G80" s="2">
        <f>IFERROR(VLOOKUP(A80,'Approved individual amount data'!$A$1:$S$135,7,FALSE),"")</f>
        <v>0</v>
      </c>
      <c r="H80" s="2">
        <f>IFERROR(VLOOKUP(A80,'Approved individual amount data'!$A$1:$S$135,8,FALSE),"")</f>
        <v>0</v>
      </c>
      <c r="I80" s="2">
        <f>IFERROR(VLOOKUP(A80,'Approved individual amount data'!$A$1:$S$135,9,FALSE),"")</f>
        <v>0</v>
      </c>
      <c r="J80" s="2">
        <f>IFERROR(VLOOKUP(A80,'Approved individual amount data'!$A$1:$S$135,10,FALSE),"")</f>
        <v>0</v>
      </c>
      <c r="K80" s="2">
        <f>IFERROR(VLOOKUP(A80,'Approved individual amount data'!$A$1:$S$135,11,FALSE),"")</f>
        <v>0</v>
      </c>
      <c r="L80" s="2">
        <f>IFERROR(VLOOKUP(A80,'Approved individual amount data'!$A$1:$S$135,12,FALSE),"")</f>
        <v>0</v>
      </c>
      <c r="M80" s="2">
        <f>IFERROR(VLOOKUP(A80,'Approved individual amount data'!$A$1:$S$135,13,FALSE),"")</f>
        <v>0</v>
      </c>
      <c r="N80" s="2">
        <f>IFERROR(VLOOKUP(A80,'Approved individual amount data'!$A$1:$S$135,14,FALSE),"")</f>
        <v>0</v>
      </c>
      <c r="O80" s="2">
        <f>IFERROR(VLOOKUP(A80,'Approved individual amount data'!$A$1:$S$135,15,FALSE),"")</f>
        <v>0</v>
      </c>
      <c r="P80" s="2">
        <f>IFERROR(VLOOKUP(A80,'Approved individual amount data'!$A$1:$S$135,16,FALSE),"")</f>
        <v>0</v>
      </c>
      <c r="Q80" s="2">
        <f>IFERROR(VLOOKUP(A80,'Approved individual amount data'!$A$1:$S$135,17,FALSE),"")</f>
        <v>0</v>
      </c>
      <c r="R80" s="2">
        <f>IFERROR(VLOOKUP(A80,'Approved individual amount data'!$A$1:$S$135,18,FALSE),"")</f>
        <v>0</v>
      </c>
      <c r="S80" s="2">
        <f>IFERROR(VLOOKUP(A80,'Approved individual amount data'!$A$1:$S$135,19,FALSE),"")</f>
        <v>0</v>
      </c>
    </row>
    <row r="81" spans="1:19" x14ac:dyDescent="0.3">
      <c r="A81" t="str">
        <f>'Local multi year dist'!M81</f>
        <v>Martinsville City</v>
      </c>
      <c r="B81" s="2">
        <f>IFERROR(VLOOKUP(A81,'Approved individual amount data'!$A$1:$S$135,2,FALSE),"")</f>
        <v>0</v>
      </c>
      <c r="C81" s="2">
        <f>IFERROR(VLOOKUP(A81,'Approved individual amount data'!$A$1:$S$135,3,FALSE),"")</f>
        <v>0</v>
      </c>
      <c r="D81" s="2">
        <f>IFERROR(VLOOKUP(A81,'Approved individual amount data'!$A$1:$S$135,4,FALSE),"")</f>
        <v>0</v>
      </c>
      <c r="E81" s="2">
        <f>IFERROR(VLOOKUP(A81,'Approved individual amount data'!$A$1:$S$135,5,FALSE),"")</f>
        <v>0</v>
      </c>
      <c r="F81" s="2">
        <f>IFERROR(VLOOKUP(A81,'Approved individual amount data'!$A$1:$S$135,6,FALSE),"")</f>
        <v>0</v>
      </c>
      <c r="G81" s="2">
        <f>IFERROR(VLOOKUP(A81,'Approved individual amount data'!$A$1:$S$135,7,FALSE),"")</f>
        <v>0</v>
      </c>
      <c r="H81" s="2">
        <f>IFERROR(VLOOKUP(A81,'Approved individual amount data'!$A$1:$S$135,8,FALSE),"")</f>
        <v>0</v>
      </c>
      <c r="I81" s="2">
        <f>IFERROR(VLOOKUP(A81,'Approved individual amount data'!$A$1:$S$135,9,FALSE),"")</f>
        <v>0</v>
      </c>
      <c r="J81" s="2">
        <f>IFERROR(VLOOKUP(A81,'Approved individual amount data'!$A$1:$S$135,10,FALSE),"")</f>
        <v>0</v>
      </c>
      <c r="K81" s="2">
        <f>IFERROR(VLOOKUP(A81,'Approved individual amount data'!$A$1:$S$135,11,FALSE),"")</f>
        <v>0</v>
      </c>
      <c r="L81" s="2">
        <f>IFERROR(VLOOKUP(A81,'Approved individual amount data'!$A$1:$S$135,12,FALSE),"")</f>
        <v>0</v>
      </c>
      <c r="M81" s="2">
        <f>IFERROR(VLOOKUP(A81,'Approved individual amount data'!$A$1:$S$135,13,FALSE),"")</f>
        <v>0</v>
      </c>
      <c r="N81" s="2">
        <f>IFERROR(VLOOKUP(A81,'Approved individual amount data'!$A$1:$S$135,14,FALSE),"")</f>
        <v>0</v>
      </c>
      <c r="O81" s="2">
        <f>IFERROR(VLOOKUP(A81,'Approved individual amount data'!$A$1:$S$135,15,FALSE),"")</f>
        <v>0</v>
      </c>
      <c r="P81" s="2">
        <f>IFERROR(VLOOKUP(A81,'Approved individual amount data'!$A$1:$S$135,16,FALSE),"")</f>
        <v>0</v>
      </c>
      <c r="Q81" s="2">
        <f>IFERROR(VLOOKUP(A81,'Approved individual amount data'!$A$1:$S$135,17,FALSE),"")</f>
        <v>0</v>
      </c>
      <c r="R81" s="2">
        <f>IFERROR(VLOOKUP(A81,'Approved individual amount data'!$A$1:$S$135,18,FALSE),"")</f>
        <v>0</v>
      </c>
      <c r="S81" s="2">
        <f>IFERROR(VLOOKUP(A81,'Approved individual amount data'!$A$1:$S$135,19,FALSE),"")</f>
        <v>0</v>
      </c>
    </row>
    <row r="82" spans="1:19" x14ac:dyDescent="0.3">
      <c r="A82" t="str">
        <f>'Local multi year dist'!M82</f>
        <v>Mathews County</v>
      </c>
      <c r="B82" s="2">
        <f>IFERROR(VLOOKUP(A82,'Approved individual amount data'!$A$1:$S$135,2,FALSE),"")</f>
        <v>0</v>
      </c>
      <c r="C82" s="2">
        <f>IFERROR(VLOOKUP(A82,'Approved individual amount data'!$A$1:$S$135,3,FALSE),"")</f>
        <v>0</v>
      </c>
      <c r="D82" s="2">
        <f>IFERROR(VLOOKUP(A82,'Approved individual amount data'!$A$1:$S$135,4,FALSE),"")</f>
        <v>0</v>
      </c>
      <c r="E82" s="2">
        <f>IFERROR(VLOOKUP(A82,'Approved individual amount data'!$A$1:$S$135,5,FALSE),"")</f>
        <v>0</v>
      </c>
      <c r="F82" s="2">
        <f>IFERROR(VLOOKUP(A82,'Approved individual amount data'!$A$1:$S$135,6,FALSE),"")</f>
        <v>0</v>
      </c>
      <c r="G82" s="2">
        <f>IFERROR(VLOOKUP(A82,'Approved individual amount data'!$A$1:$S$135,7,FALSE),"")</f>
        <v>0</v>
      </c>
      <c r="H82" s="2">
        <f>IFERROR(VLOOKUP(A82,'Approved individual amount data'!$A$1:$S$135,8,FALSE),"")</f>
        <v>0</v>
      </c>
      <c r="I82" s="2">
        <f>IFERROR(VLOOKUP(A82,'Approved individual amount data'!$A$1:$S$135,9,FALSE),"")</f>
        <v>0</v>
      </c>
      <c r="J82" s="2">
        <f>IFERROR(VLOOKUP(A82,'Approved individual amount data'!$A$1:$S$135,10,FALSE),"")</f>
        <v>0</v>
      </c>
      <c r="K82" s="2">
        <f>IFERROR(VLOOKUP(A82,'Approved individual amount data'!$A$1:$S$135,11,FALSE),"")</f>
        <v>0</v>
      </c>
      <c r="L82" s="2">
        <f>IFERROR(VLOOKUP(A82,'Approved individual amount data'!$A$1:$S$135,12,FALSE),"")</f>
        <v>0</v>
      </c>
      <c r="M82" s="2">
        <f>IFERROR(VLOOKUP(A82,'Approved individual amount data'!$A$1:$S$135,13,FALSE),"")</f>
        <v>0</v>
      </c>
      <c r="N82" s="2">
        <f>IFERROR(VLOOKUP(A82,'Approved individual amount data'!$A$1:$S$135,14,FALSE),"")</f>
        <v>0</v>
      </c>
      <c r="O82" s="2">
        <f>IFERROR(VLOOKUP(A82,'Approved individual amount data'!$A$1:$S$135,15,FALSE),"")</f>
        <v>0</v>
      </c>
      <c r="P82" s="2">
        <f>IFERROR(VLOOKUP(A82,'Approved individual amount data'!$A$1:$S$135,16,FALSE),"")</f>
        <v>0</v>
      </c>
      <c r="Q82" s="2">
        <f>IFERROR(VLOOKUP(A82,'Approved individual amount data'!$A$1:$S$135,17,FALSE),"")</f>
        <v>0</v>
      </c>
      <c r="R82" s="2">
        <f>IFERROR(VLOOKUP(A82,'Approved individual amount data'!$A$1:$S$135,18,FALSE),"")</f>
        <v>0</v>
      </c>
      <c r="S82" s="2">
        <f>IFERROR(VLOOKUP(A82,'Approved individual amount data'!$A$1:$S$135,19,FALSE),"")</f>
        <v>0</v>
      </c>
    </row>
    <row r="83" spans="1:19" x14ac:dyDescent="0.3">
      <c r="A83" t="str">
        <f>'Local multi year dist'!M83</f>
        <v>Mecklenburg County</v>
      </c>
      <c r="B83" s="2">
        <f>IFERROR(VLOOKUP(A83,'Approved individual amount data'!$A$1:$S$135,2,FALSE),"")</f>
        <v>0</v>
      </c>
      <c r="C83" s="2">
        <f>IFERROR(VLOOKUP(A83,'Approved individual amount data'!$A$1:$S$135,3,FALSE),"")</f>
        <v>0</v>
      </c>
      <c r="D83" s="2">
        <f>IFERROR(VLOOKUP(A83,'Approved individual amount data'!$A$1:$S$135,4,FALSE),"")</f>
        <v>0</v>
      </c>
      <c r="E83" s="2">
        <f>IFERROR(VLOOKUP(A83,'Approved individual amount data'!$A$1:$S$135,5,FALSE),"")</f>
        <v>0</v>
      </c>
      <c r="F83" s="2">
        <f>IFERROR(VLOOKUP(A83,'Approved individual amount data'!$A$1:$S$135,6,FALSE),"")</f>
        <v>0</v>
      </c>
      <c r="G83" s="2">
        <f>IFERROR(VLOOKUP(A83,'Approved individual amount data'!$A$1:$S$135,7,FALSE),"")</f>
        <v>0</v>
      </c>
      <c r="H83" s="2">
        <f>IFERROR(VLOOKUP(A83,'Approved individual amount data'!$A$1:$S$135,8,FALSE),"")</f>
        <v>0</v>
      </c>
      <c r="I83" s="2">
        <f>IFERROR(VLOOKUP(A83,'Approved individual amount data'!$A$1:$S$135,9,FALSE),"")</f>
        <v>0</v>
      </c>
      <c r="J83" s="2">
        <f>IFERROR(VLOOKUP(A83,'Approved individual amount data'!$A$1:$S$135,10,FALSE),"")</f>
        <v>0</v>
      </c>
      <c r="K83" s="2">
        <f>IFERROR(VLOOKUP(A83,'Approved individual amount data'!$A$1:$S$135,11,FALSE),"")</f>
        <v>0</v>
      </c>
      <c r="L83" s="2">
        <f>IFERROR(VLOOKUP(A83,'Approved individual amount data'!$A$1:$S$135,12,FALSE),"")</f>
        <v>0</v>
      </c>
      <c r="M83" s="2">
        <f>IFERROR(VLOOKUP(A83,'Approved individual amount data'!$A$1:$S$135,13,FALSE),"")</f>
        <v>0</v>
      </c>
      <c r="N83" s="2">
        <f>IFERROR(VLOOKUP(A83,'Approved individual amount data'!$A$1:$S$135,14,FALSE),"")</f>
        <v>0</v>
      </c>
      <c r="O83" s="2">
        <f>IFERROR(VLOOKUP(A83,'Approved individual amount data'!$A$1:$S$135,15,FALSE),"")</f>
        <v>0</v>
      </c>
      <c r="P83" s="2">
        <f>IFERROR(VLOOKUP(A83,'Approved individual amount data'!$A$1:$S$135,16,FALSE),"")</f>
        <v>0</v>
      </c>
      <c r="Q83" s="2">
        <f>IFERROR(VLOOKUP(A83,'Approved individual amount data'!$A$1:$S$135,17,FALSE),"")</f>
        <v>0</v>
      </c>
      <c r="R83" s="2">
        <f>IFERROR(VLOOKUP(A83,'Approved individual amount data'!$A$1:$S$135,18,FALSE),"")</f>
        <v>0</v>
      </c>
      <c r="S83" s="2">
        <f>IFERROR(VLOOKUP(A83,'Approved individual amount data'!$A$1:$S$135,19,FALSE),"")</f>
        <v>0</v>
      </c>
    </row>
    <row r="84" spans="1:19" x14ac:dyDescent="0.3">
      <c r="A84" t="str">
        <f>'Local multi year dist'!M84</f>
        <v>Middlesex County</v>
      </c>
      <c r="B84" s="2">
        <f>IFERROR(VLOOKUP(A84,'Approved individual amount data'!$A$1:$S$135,2,FALSE),"")</f>
        <v>0</v>
      </c>
      <c r="C84" s="2">
        <f>IFERROR(VLOOKUP(A84,'Approved individual amount data'!$A$1:$S$135,3,FALSE),"")</f>
        <v>0</v>
      </c>
      <c r="D84" s="2">
        <f>IFERROR(VLOOKUP(A84,'Approved individual amount data'!$A$1:$S$135,4,FALSE),"")</f>
        <v>0</v>
      </c>
      <c r="E84" s="2">
        <f>IFERROR(VLOOKUP(A84,'Approved individual amount data'!$A$1:$S$135,5,FALSE),"")</f>
        <v>0</v>
      </c>
      <c r="F84" s="2">
        <f>IFERROR(VLOOKUP(A84,'Approved individual amount data'!$A$1:$S$135,6,FALSE),"")</f>
        <v>0</v>
      </c>
      <c r="G84" s="2">
        <f>IFERROR(VLOOKUP(A84,'Approved individual amount data'!$A$1:$S$135,7,FALSE),"")</f>
        <v>0</v>
      </c>
      <c r="H84" s="2">
        <f>IFERROR(VLOOKUP(A84,'Approved individual amount data'!$A$1:$S$135,8,FALSE),"")</f>
        <v>0</v>
      </c>
      <c r="I84" s="2">
        <f>IFERROR(VLOOKUP(A84,'Approved individual amount data'!$A$1:$S$135,9,FALSE),"")</f>
        <v>0</v>
      </c>
      <c r="J84" s="2">
        <f>IFERROR(VLOOKUP(A84,'Approved individual amount data'!$A$1:$S$135,10,FALSE),"")</f>
        <v>0</v>
      </c>
      <c r="K84" s="2">
        <f>IFERROR(VLOOKUP(A84,'Approved individual amount data'!$A$1:$S$135,11,FALSE),"")</f>
        <v>0</v>
      </c>
      <c r="L84" s="2">
        <f>IFERROR(VLOOKUP(A84,'Approved individual amount data'!$A$1:$S$135,12,FALSE),"")</f>
        <v>0</v>
      </c>
      <c r="M84" s="2">
        <f>IFERROR(VLOOKUP(A84,'Approved individual amount data'!$A$1:$S$135,13,FALSE),"")</f>
        <v>0</v>
      </c>
      <c r="N84" s="2">
        <f>IFERROR(VLOOKUP(A84,'Approved individual amount data'!$A$1:$S$135,14,FALSE),"")</f>
        <v>0</v>
      </c>
      <c r="O84" s="2">
        <f>IFERROR(VLOOKUP(A84,'Approved individual amount data'!$A$1:$S$135,15,FALSE),"")</f>
        <v>0</v>
      </c>
      <c r="P84" s="2">
        <f>IFERROR(VLOOKUP(A84,'Approved individual amount data'!$A$1:$S$135,16,FALSE),"")</f>
        <v>0</v>
      </c>
      <c r="Q84" s="2">
        <f>IFERROR(VLOOKUP(A84,'Approved individual amount data'!$A$1:$S$135,17,FALSE),"")</f>
        <v>0</v>
      </c>
      <c r="R84" s="2">
        <f>IFERROR(VLOOKUP(A84,'Approved individual amount data'!$A$1:$S$135,18,FALSE),"")</f>
        <v>0</v>
      </c>
      <c r="S84" s="2">
        <f>IFERROR(VLOOKUP(A84,'Approved individual amount data'!$A$1:$S$135,19,FALSE),"")</f>
        <v>0</v>
      </c>
    </row>
    <row r="85" spans="1:19" x14ac:dyDescent="0.3">
      <c r="A85" t="str">
        <f>'Local multi year dist'!M85</f>
        <v>Montgomery County</v>
      </c>
      <c r="B85" s="2">
        <f>IFERROR(VLOOKUP(A85,'Approved individual amount data'!$A$1:$S$135,2,FALSE),"")</f>
        <v>0</v>
      </c>
      <c r="C85" s="2">
        <f>IFERROR(VLOOKUP(A85,'Approved individual amount data'!$A$1:$S$135,3,FALSE),"")</f>
        <v>0</v>
      </c>
      <c r="D85" s="2">
        <f>IFERROR(VLOOKUP(A85,'Approved individual amount data'!$A$1:$S$135,4,FALSE),"")</f>
        <v>131126</v>
      </c>
      <c r="E85" s="2">
        <f>IFERROR(VLOOKUP(A85,'Approved individual amount data'!$A$1:$S$135,5,FALSE),"")</f>
        <v>0</v>
      </c>
      <c r="F85" s="2">
        <f>IFERROR(VLOOKUP(A85,'Approved individual amount data'!$A$1:$S$135,6,FALSE),"")</f>
        <v>0</v>
      </c>
      <c r="G85" s="2">
        <f>IFERROR(VLOOKUP(A85,'Approved individual amount data'!$A$1:$S$135,7,FALSE),"")</f>
        <v>0</v>
      </c>
      <c r="H85" s="2">
        <f>IFERROR(VLOOKUP(A85,'Approved individual amount data'!$A$1:$S$135,8,FALSE),"")</f>
        <v>0</v>
      </c>
      <c r="I85" s="2">
        <f>IFERROR(VLOOKUP(A85,'Approved individual amount data'!$A$1:$S$135,9,FALSE),"")</f>
        <v>0</v>
      </c>
      <c r="J85" s="2">
        <f>IFERROR(VLOOKUP(A85,'Approved individual amount data'!$A$1:$S$135,10,FALSE),"")</f>
        <v>0</v>
      </c>
      <c r="K85" s="2">
        <f>IFERROR(VLOOKUP(A85,'Approved individual amount data'!$A$1:$S$135,11,FALSE),"")</f>
        <v>0</v>
      </c>
      <c r="L85" s="2">
        <f>IFERROR(VLOOKUP(A85,'Approved individual amount data'!$A$1:$S$135,12,FALSE),"")</f>
        <v>0</v>
      </c>
      <c r="M85" s="2">
        <f>IFERROR(VLOOKUP(A85,'Approved individual amount data'!$A$1:$S$135,13,FALSE),"")</f>
        <v>0</v>
      </c>
      <c r="N85" s="2">
        <f>IFERROR(VLOOKUP(A85,'Approved individual amount data'!$A$1:$S$135,14,FALSE),"")</f>
        <v>0</v>
      </c>
      <c r="O85" s="2">
        <f>IFERROR(VLOOKUP(A85,'Approved individual amount data'!$A$1:$S$135,15,FALSE),"")</f>
        <v>0</v>
      </c>
      <c r="P85" s="2">
        <f>IFERROR(VLOOKUP(A85,'Approved individual amount data'!$A$1:$S$135,16,FALSE),"")</f>
        <v>0</v>
      </c>
      <c r="Q85" s="2">
        <f>IFERROR(VLOOKUP(A85,'Approved individual amount data'!$A$1:$S$135,17,FALSE),"")</f>
        <v>0</v>
      </c>
      <c r="R85" s="2">
        <f>IFERROR(VLOOKUP(A85,'Approved individual amount data'!$A$1:$S$135,18,FALSE),"")</f>
        <v>0</v>
      </c>
      <c r="S85" s="2">
        <f>IFERROR(VLOOKUP(A85,'Approved individual amount data'!$A$1:$S$135,19,FALSE),"")</f>
        <v>0</v>
      </c>
    </row>
    <row r="86" spans="1:19" x14ac:dyDescent="0.3">
      <c r="A86" t="str">
        <f>'Local multi year dist'!M86</f>
        <v>Nelson County</v>
      </c>
      <c r="B86" s="2">
        <f>IFERROR(VLOOKUP(A86,'Approved individual amount data'!$A$1:$S$135,2,FALSE),"")</f>
        <v>0</v>
      </c>
      <c r="C86" s="2">
        <f>IFERROR(VLOOKUP(A86,'Approved individual amount data'!$A$1:$S$135,3,FALSE),"")</f>
        <v>0</v>
      </c>
      <c r="D86" s="2">
        <f>IFERROR(VLOOKUP(A86,'Approved individual amount data'!$A$1:$S$135,4,FALSE),"")</f>
        <v>0</v>
      </c>
      <c r="E86" s="2">
        <f>IFERROR(VLOOKUP(A86,'Approved individual amount data'!$A$1:$S$135,5,FALSE),"")</f>
        <v>0</v>
      </c>
      <c r="F86" s="2">
        <f>IFERROR(VLOOKUP(A86,'Approved individual amount data'!$A$1:$S$135,6,FALSE),"")</f>
        <v>0</v>
      </c>
      <c r="G86" s="2">
        <f>IFERROR(VLOOKUP(A86,'Approved individual amount data'!$A$1:$S$135,7,FALSE),"")</f>
        <v>0</v>
      </c>
      <c r="H86" s="2">
        <f>IFERROR(VLOOKUP(A86,'Approved individual amount data'!$A$1:$S$135,8,FALSE),"")</f>
        <v>0</v>
      </c>
      <c r="I86" s="2">
        <f>IFERROR(VLOOKUP(A86,'Approved individual amount data'!$A$1:$S$135,9,FALSE),"")</f>
        <v>0</v>
      </c>
      <c r="J86" s="2">
        <f>IFERROR(VLOOKUP(A86,'Approved individual amount data'!$A$1:$S$135,10,FALSE),"")</f>
        <v>0</v>
      </c>
      <c r="K86" s="2">
        <f>IFERROR(VLOOKUP(A86,'Approved individual amount data'!$A$1:$S$135,11,FALSE),"")</f>
        <v>0</v>
      </c>
      <c r="L86" s="2">
        <f>IFERROR(VLOOKUP(A86,'Approved individual amount data'!$A$1:$S$135,12,FALSE),"")</f>
        <v>0</v>
      </c>
      <c r="M86" s="2">
        <f>IFERROR(VLOOKUP(A86,'Approved individual amount data'!$A$1:$S$135,13,FALSE),"")</f>
        <v>0</v>
      </c>
      <c r="N86" s="2">
        <f>IFERROR(VLOOKUP(A86,'Approved individual amount data'!$A$1:$S$135,14,FALSE),"")</f>
        <v>0</v>
      </c>
      <c r="O86" s="2">
        <f>IFERROR(VLOOKUP(A86,'Approved individual amount data'!$A$1:$S$135,15,FALSE),"")</f>
        <v>0</v>
      </c>
      <c r="P86" s="2">
        <f>IFERROR(VLOOKUP(A86,'Approved individual amount data'!$A$1:$S$135,16,FALSE),"")</f>
        <v>0</v>
      </c>
      <c r="Q86" s="2">
        <f>IFERROR(VLOOKUP(A86,'Approved individual amount data'!$A$1:$S$135,17,FALSE),"")</f>
        <v>0</v>
      </c>
      <c r="R86" s="2">
        <f>IFERROR(VLOOKUP(A86,'Approved individual amount data'!$A$1:$S$135,18,FALSE),"")</f>
        <v>0</v>
      </c>
      <c r="S86" s="2">
        <f>IFERROR(VLOOKUP(A86,'Approved individual amount data'!$A$1:$S$135,19,FALSE),"")</f>
        <v>0</v>
      </c>
    </row>
    <row r="87" spans="1:19" x14ac:dyDescent="0.3">
      <c r="A87" t="str">
        <f>'Local multi year dist'!M87</f>
        <v>New Kent County</v>
      </c>
      <c r="B87" s="2">
        <f>IFERROR(VLOOKUP(A87,'Approved individual amount data'!$A$1:$S$135,2,FALSE),"")</f>
        <v>0</v>
      </c>
      <c r="C87" s="2">
        <f>IFERROR(VLOOKUP(A87,'Approved individual amount data'!$A$1:$S$135,3,FALSE),"")</f>
        <v>0</v>
      </c>
      <c r="D87" s="2">
        <f>IFERROR(VLOOKUP(A87,'Approved individual amount data'!$A$1:$S$135,4,FALSE),"")</f>
        <v>0</v>
      </c>
      <c r="E87" s="2">
        <f>IFERROR(VLOOKUP(A87,'Approved individual amount data'!$A$1:$S$135,5,FALSE),"")</f>
        <v>0</v>
      </c>
      <c r="F87" s="2">
        <f>IFERROR(VLOOKUP(A87,'Approved individual amount data'!$A$1:$S$135,6,FALSE),"")</f>
        <v>0</v>
      </c>
      <c r="G87" s="2">
        <f>IFERROR(VLOOKUP(A87,'Approved individual amount data'!$A$1:$S$135,7,FALSE),"")</f>
        <v>0</v>
      </c>
      <c r="H87" s="2">
        <f>IFERROR(VLOOKUP(A87,'Approved individual amount data'!$A$1:$S$135,8,FALSE),"")</f>
        <v>0</v>
      </c>
      <c r="I87" s="2">
        <f>IFERROR(VLOOKUP(A87,'Approved individual amount data'!$A$1:$S$135,9,FALSE),"")</f>
        <v>0</v>
      </c>
      <c r="J87" s="2">
        <f>IFERROR(VLOOKUP(A87,'Approved individual amount data'!$A$1:$S$135,10,FALSE),"")</f>
        <v>0</v>
      </c>
      <c r="K87" s="2">
        <f>IFERROR(VLOOKUP(A87,'Approved individual amount data'!$A$1:$S$135,11,FALSE),"")</f>
        <v>0</v>
      </c>
      <c r="L87" s="2">
        <f>IFERROR(VLOOKUP(A87,'Approved individual amount data'!$A$1:$S$135,12,FALSE),"")</f>
        <v>0</v>
      </c>
      <c r="M87" s="2">
        <f>IFERROR(VLOOKUP(A87,'Approved individual amount data'!$A$1:$S$135,13,FALSE),"")</f>
        <v>0</v>
      </c>
      <c r="N87" s="2">
        <f>IFERROR(VLOOKUP(A87,'Approved individual amount data'!$A$1:$S$135,14,FALSE),"")</f>
        <v>0</v>
      </c>
      <c r="O87" s="2">
        <f>IFERROR(VLOOKUP(A87,'Approved individual amount data'!$A$1:$S$135,15,FALSE),"")</f>
        <v>0</v>
      </c>
      <c r="P87" s="2">
        <f>IFERROR(VLOOKUP(A87,'Approved individual amount data'!$A$1:$S$135,16,FALSE),"")</f>
        <v>0</v>
      </c>
      <c r="Q87" s="2">
        <f>IFERROR(VLOOKUP(A87,'Approved individual amount data'!$A$1:$S$135,17,FALSE),"")</f>
        <v>0</v>
      </c>
      <c r="R87" s="2">
        <f>IFERROR(VLOOKUP(A87,'Approved individual amount data'!$A$1:$S$135,18,FALSE),"")</f>
        <v>0</v>
      </c>
      <c r="S87" s="2">
        <f>IFERROR(VLOOKUP(A87,'Approved individual amount data'!$A$1:$S$135,19,FALSE),"")</f>
        <v>0</v>
      </c>
    </row>
    <row r="88" spans="1:19" x14ac:dyDescent="0.3">
      <c r="A88" t="str">
        <f>'Local multi year dist'!M88</f>
        <v>Newport News City</v>
      </c>
      <c r="B88" s="2">
        <f>IFERROR(VLOOKUP(A88,'Approved individual amount data'!$A$1:$S$135,2,FALSE),"")</f>
        <v>0</v>
      </c>
      <c r="C88" s="2">
        <f>IFERROR(VLOOKUP(A88,'Approved individual amount data'!$A$1:$S$135,3,FALSE),"")</f>
        <v>0</v>
      </c>
      <c r="D88" s="2">
        <f>IFERROR(VLOOKUP(A88,'Approved individual amount data'!$A$1:$S$135,4,FALSE),"")</f>
        <v>0</v>
      </c>
      <c r="E88" s="2">
        <f>IFERROR(VLOOKUP(A88,'Approved individual amount data'!$A$1:$S$135,5,FALSE),"")</f>
        <v>0</v>
      </c>
      <c r="F88" s="2">
        <f>IFERROR(VLOOKUP(A88,'Approved individual amount data'!$A$1:$S$135,6,FALSE),"")</f>
        <v>0</v>
      </c>
      <c r="G88" s="2">
        <f>IFERROR(VLOOKUP(A88,'Approved individual amount data'!$A$1:$S$135,7,FALSE),"")</f>
        <v>0</v>
      </c>
      <c r="H88" s="2">
        <f>IFERROR(VLOOKUP(A88,'Approved individual amount data'!$A$1:$S$135,8,FALSE),"")</f>
        <v>0</v>
      </c>
      <c r="I88" s="2">
        <f>IFERROR(VLOOKUP(A88,'Approved individual amount data'!$A$1:$S$135,9,FALSE),"")</f>
        <v>0</v>
      </c>
      <c r="J88" s="2">
        <f>IFERROR(VLOOKUP(A88,'Approved individual amount data'!$A$1:$S$135,10,FALSE),"")</f>
        <v>0</v>
      </c>
      <c r="K88" s="2">
        <f>IFERROR(VLOOKUP(A88,'Approved individual amount data'!$A$1:$S$135,11,FALSE),"")</f>
        <v>0</v>
      </c>
      <c r="L88" s="2">
        <f>IFERROR(VLOOKUP(A88,'Approved individual amount data'!$A$1:$S$135,12,FALSE),"")</f>
        <v>0</v>
      </c>
      <c r="M88" s="2">
        <f>IFERROR(VLOOKUP(A88,'Approved individual amount data'!$A$1:$S$135,13,FALSE),"")</f>
        <v>0</v>
      </c>
      <c r="N88" s="2">
        <f>IFERROR(VLOOKUP(A88,'Approved individual amount data'!$A$1:$S$135,14,FALSE),"")</f>
        <v>0</v>
      </c>
      <c r="O88" s="2">
        <f>IFERROR(VLOOKUP(A88,'Approved individual amount data'!$A$1:$S$135,15,FALSE),"")</f>
        <v>0</v>
      </c>
      <c r="P88" s="2">
        <f>IFERROR(VLOOKUP(A88,'Approved individual amount data'!$A$1:$S$135,16,FALSE),"")</f>
        <v>0</v>
      </c>
      <c r="Q88" s="2">
        <f>IFERROR(VLOOKUP(A88,'Approved individual amount data'!$A$1:$S$135,17,FALSE),"")</f>
        <v>0</v>
      </c>
      <c r="R88" s="2">
        <f>IFERROR(VLOOKUP(A88,'Approved individual amount data'!$A$1:$S$135,18,FALSE),"")</f>
        <v>0</v>
      </c>
      <c r="S88" s="2">
        <f>IFERROR(VLOOKUP(A88,'Approved individual amount data'!$A$1:$S$135,19,FALSE),"")</f>
        <v>0</v>
      </c>
    </row>
    <row r="89" spans="1:19" x14ac:dyDescent="0.3">
      <c r="A89" t="str">
        <f>'Local multi year dist'!M89</f>
        <v>Norfolk City</v>
      </c>
      <c r="B89" s="2">
        <f>IFERROR(VLOOKUP(A89,'Approved individual amount data'!$A$1:$S$135,2,FALSE),"")</f>
        <v>0</v>
      </c>
      <c r="C89" s="2">
        <f>IFERROR(VLOOKUP(A89,'Approved individual amount data'!$A$1:$S$135,3,FALSE),"")</f>
        <v>0</v>
      </c>
      <c r="D89" s="2">
        <f>IFERROR(VLOOKUP(A89,'Approved individual amount data'!$A$1:$S$135,4,FALSE),"")</f>
        <v>200520</v>
      </c>
      <c r="E89" s="2">
        <f>IFERROR(VLOOKUP(A89,'Approved individual amount data'!$A$1:$S$135,5,FALSE),"")</f>
        <v>0</v>
      </c>
      <c r="F89" s="2">
        <f>IFERROR(VLOOKUP(A89,'Approved individual amount data'!$A$1:$S$135,6,FALSE),"")</f>
        <v>0</v>
      </c>
      <c r="G89" s="2">
        <f>IFERROR(VLOOKUP(A89,'Approved individual amount data'!$A$1:$S$135,7,FALSE),"")</f>
        <v>0</v>
      </c>
      <c r="H89" s="2">
        <f>IFERROR(VLOOKUP(A89,'Approved individual amount data'!$A$1:$S$135,8,FALSE),"")</f>
        <v>0</v>
      </c>
      <c r="I89" s="2">
        <f>IFERROR(VLOOKUP(A89,'Approved individual amount data'!$A$1:$S$135,9,FALSE),"")</f>
        <v>0</v>
      </c>
      <c r="J89" s="2">
        <f>IFERROR(VLOOKUP(A89,'Approved individual amount data'!$A$1:$S$135,10,FALSE),"")</f>
        <v>0</v>
      </c>
      <c r="K89" s="2">
        <f>IFERROR(VLOOKUP(A89,'Approved individual amount data'!$A$1:$S$135,11,FALSE),"")</f>
        <v>0</v>
      </c>
      <c r="L89" s="2">
        <f>IFERROR(VLOOKUP(A89,'Approved individual amount data'!$A$1:$S$135,12,FALSE),"")</f>
        <v>0</v>
      </c>
      <c r="M89" s="2">
        <f>IFERROR(VLOOKUP(A89,'Approved individual amount data'!$A$1:$S$135,13,FALSE),"")</f>
        <v>0</v>
      </c>
      <c r="N89" s="2">
        <f>IFERROR(VLOOKUP(A89,'Approved individual amount data'!$A$1:$S$135,14,FALSE),"")</f>
        <v>0</v>
      </c>
      <c r="O89" s="2">
        <f>IFERROR(VLOOKUP(A89,'Approved individual amount data'!$A$1:$S$135,15,FALSE),"")</f>
        <v>0</v>
      </c>
      <c r="P89" s="2">
        <f>IFERROR(VLOOKUP(A89,'Approved individual amount data'!$A$1:$S$135,16,FALSE),"")</f>
        <v>0</v>
      </c>
      <c r="Q89" s="2">
        <f>IFERROR(VLOOKUP(A89,'Approved individual amount data'!$A$1:$S$135,17,FALSE),"")</f>
        <v>0</v>
      </c>
      <c r="R89" s="2">
        <f>IFERROR(VLOOKUP(A89,'Approved individual amount data'!$A$1:$S$135,18,FALSE),"")</f>
        <v>0</v>
      </c>
      <c r="S89" s="2">
        <f>IFERROR(VLOOKUP(A89,'Approved individual amount data'!$A$1:$S$135,19,FALSE),"")</f>
        <v>0</v>
      </c>
    </row>
    <row r="90" spans="1:19" x14ac:dyDescent="0.3">
      <c r="A90" t="str">
        <f>'Local multi year dist'!M90</f>
        <v>Northampton County</v>
      </c>
      <c r="B90" s="2">
        <f>IFERROR(VLOOKUP(A90,'Approved individual amount data'!$A$1:$S$135,2,FALSE),"")</f>
        <v>0</v>
      </c>
      <c r="C90" s="2">
        <f>IFERROR(VLOOKUP(A90,'Approved individual amount data'!$A$1:$S$135,3,FALSE),"")</f>
        <v>0</v>
      </c>
      <c r="D90" s="2">
        <f>IFERROR(VLOOKUP(A90,'Approved individual amount data'!$A$1:$S$135,4,FALSE),"")</f>
        <v>0</v>
      </c>
      <c r="E90" s="2">
        <f>IFERROR(VLOOKUP(A90,'Approved individual amount data'!$A$1:$S$135,5,FALSE),"")</f>
        <v>0</v>
      </c>
      <c r="F90" s="2">
        <f>IFERROR(VLOOKUP(A90,'Approved individual amount data'!$A$1:$S$135,6,FALSE),"")</f>
        <v>0</v>
      </c>
      <c r="G90" s="2">
        <f>IFERROR(VLOOKUP(A90,'Approved individual amount data'!$A$1:$S$135,7,FALSE),"")</f>
        <v>0</v>
      </c>
      <c r="H90" s="2">
        <f>IFERROR(VLOOKUP(A90,'Approved individual amount data'!$A$1:$S$135,8,FALSE),"")</f>
        <v>0</v>
      </c>
      <c r="I90" s="2">
        <f>IFERROR(VLOOKUP(A90,'Approved individual amount data'!$A$1:$S$135,9,FALSE),"")</f>
        <v>0</v>
      </c>
      <c r="J90" s="2">
        <f>IFERROR(VLOOKUP(A90,'Approved individual amount data'!$A$1:$S$135,10,FALSE),"")</f>
        <v>0</v>
      </c>
      <c r="K90" s="2">
        <f>IFERROR(VLOOKUP(A90,'Approved individual amount data'!$A$1:$S$135,11,FALSE),"")</f>
        <v>0</v>
      </c>
      <c r="L90" s="2">
        <f>IFERROR(VLOOKUP(A90,'Approved individual amount data'!$A$1:$S$135,12,FALSE),"")</f>
        <v>0</v>
      </c>
      <c r="M90" s="2">
        <f>IFERROR(VLOOKUP(A90,'Approved individual amount data'!$A$1:$S$135,13,FALSE),"")</f>
        <v>0</v>
      </c>
      <c r="N90" s="2">
        <f>IFERROR(VLOOKUP(A90,'Approved individual amount data'!$A$1:$S$135,14,FALSE),"")</f>
        <v>0</v>
      </c>
      <c r="O90" s="2">
        <f>IFERROR(VLOOKUP(A90,'Approved individual amount data'!$A$1:$S$135,15,FALSE),"")</f>
        <v>0</v>
      </c>
      <c r="P90" s="2">
        <f>IFERROR(VLOOKUP(A90,'Approved individual amount data'!$A$1:$S$135,16,FALSE),"")</f>
        <v>0</v>
      </c>
      <c r="Q90" s="2">
        <f>IFERROR(VLOOKUP(A90,'Approved individual amount data'!$A$1:$S$135,17,FALSE),"")</f>
        <v>0</v>
      </c>
      <c r="R90" s="2">
        <f>IFERROR(VLOOKUP(A90,'Approved individual amount data'!$A$1:$S$135,18,FALSE),"")</f>
        <v>0</v>
      </c>
      <c r="S90" s="2">
        <f>IFERROR(VLOOKUP(A90,'Approved individual amount data'!$A$1:$S$135,19,FALSE),"")</f>
        <v>0</v>
      </c>
    </row>
    <row r="91" spans="1:19" x14ac:dyDescent="0.3">
      <c r="A91" t="str">
        <f>'Local multi year dist'!M91</f>
        <v>Northumberland County</v>
      </c>
      <c r="B91" s="2">
        <f>IFERROR(VLOOKUP(A91,'Approved individual amount data'!$A$1:$S$135,2,FALSE),"")</f>
        <v>0</v>
      </c>
      <c r="C91" s="2">
        <f>IFERROR(VLOOKUP(A91,'Approved individual amount data'!$A$1:$S$135,3,FALSE),"")</f>
        <v>0</v>
      </c>
      <c r="D91" s="2">
        <f>IFERROR(VLOOKUP(A91,'Approved individual amount data'!$A$1:$S$135,4,FALSE),"")</f>
        <v>0</v>
      </c>
      <c r="E91" s="2">
        <f>IFERROR(VLOOKUP(A91,'Approved individual amount data'!$A$1:$S$135,5,FALSE),"")</f>
        <v>0</v>
      </c>
      <c r="F91" s="2">
        <f>IFERROR(VLOOKUP(A91,'Approved individual amount data'!$A$1:$S$135,6,FALSE),"")</f>
        <v>0</v>
      </c>
      <c r="G91" s="2">
        <f>IFERROR(VLOOKUP(A91,'Approved individual amount data'!$A$1:$S$135,7,FALSE),"")</f>
        <v>0</v>
      </c>
      <c r="H91" s="2">
        <f>IFERROR(VLOOKUP(A91,'Approved individual amount data'!$A$1:$S$135,8,FALSE),"")</f>
        <v>0</v>
      </c>
      <c r="I91" s="2">
        <f>IFERROR(VLOOKUP(A91,'Approved individual amount data'!$A$1:$S$135,9,FALSE),"")</f>
        <v>0</v>
      </c>
      <c r="J91" s="2">
        <f>IFERROR(VLOOKUP(A91,'Approved individual amount data'!$A$1:$S$135,10,FALSE),"")</f>
        <v>0</v>
      </c>
      <c r="K91" s="2">
        <f>IFERROR(VLOOKUP(A91,'Approved individual amount data'!$A$1:$S$135,11,FALSE),"")</f>
        <v>0</v>
      </c>
      <c r="L91" s="2">
        <f>IFERROR(VLOOKUP(A91,'Approved individual amount data'!$A$1:$S$135,12,FALSE),"")</f>
        <v>0</v>
      </c>
      <c r="M91" s="2">
        <f>IFERROR(VLOOKUP(A91,'Approved individual amount data'!$A$1:$S$135,13,FALSE),"")</f>
        <v>0</v>
      </c>
      <c r="N91" s="2">
        <f>IFERROR(VLOOKUP(A91,'Approved individual amount data'!$A$1:$S$135,14,FALSE),"")</f>
        <v>0</v>
      </c>
      <c r="O91" s="2">
        <f>IFERROR(VLOOKUP(A91,'Approved individual amount data'!$A$1:$S$135,15,FALSE),"")</f>
        <v>0</v>
      </c>
      <c r="P91" s="2">
        <f>IFERROR(VLOOKUP(A91,'Approved individual amount data'!$A$1:$S$135,16,FALSE),"")</f>
        <v>0</v>
      </c>
      <c r="Q91" s="2">
        <f>IFERROR(VLOOKUP(A91,'Approved individual amount data'!$A$1:$S$135,17,FALSE),"")</f>
        <v>0</v>
      </c>
      <c r="R91" s="2">
        <f>IFERROR(VLOOKUP(A91,'Approved individual amount data'!$A$1:$S$135,18,FALSE),"")</f>
        <v>0</v>
      </c>
      <c r="S91" s="2">
        <f>IFERROR(VLOOKUP(A91,'Approved individual amount data'!$A$1:$S$135,19,FALSE),"")</f>
        <v>0</v>
      </c>
    </row>
    <row r="92" spans="1:19" x14ac:dyDescent="0.3">
      <c r="A92" t="str">
        <f>'Local multi year dist'!M92</f>
        <v>Norton City</v>
      </c>
      <c r="B92" s="2">
        <f>IFERROR(VLOOKUP(A92,'Approved individual amount data'!$A$1:$S$135,2,FALSE),"")</f>
        <v>0</v>
      </c>
      <c r="C92" s="2">
        <f>IFERROR(VLOOKUP(A92,'Approved individual amount data'!$A$1:$S$135,3,FALSE),"")</f>
        <v>0</v>
      </c>
      <c r="D92" s="2">
        <f>IFERROR(VLOOKUP(A92,'Approved individual amount data'!$A$1:$S$135,4,FALSE),"")</f>
        <v>2679</v>
      </c>
      <c r="E92" s="2">
        <f>IFERROR(VLOOKUP(A92,'Approved individual amount data'!$A$1:$S$135,5,FALSE),"")</f>
        <v>0</v>
      </c>
      <c r="F92" s="2">
        <f>IFERROR(VLOOKUP(A92,'Approved individual amount data'!$A$1:$S$135,6,FALSE),"")</f>
        <v>0</v>
      </c>
      <c r="G92" s="2">
        <f>IFERROR(VLOOKUP(A92,'Approved individual amount data'!$A$1:$S$135,7,FALSE),"")</f>
        <v>0</v>
      </c>
      <c r="H92" s="2">
        <f>IFERROR(VLOOKUP(A92,'Approved individual amount data'!$A$1:$S$135,8,FALSE),"")</f>
        <v>0</v>
      </c>
      <c r="I92" s="2">
        <f>IFERROR(VLOOKUP(A92,'Approved individual amount data'!$A$1:$S$135,9,FALSE),"")</f>
        <v>0</v>
      </c>
      <c r="J92" s="2">
        <f>IFERROR(VLOOKUP(A92,'Approved individual amount data'!$A$1:$S$135,10,FALSE),"")</f>
        <v>0</v>
      </c>
      <c r="K92" s="2">
        <f>IFERROR(VLOOKUP(A92,'Approved individual amount data'!$A$1:$S$135,11,FALSE),"")</f>
        <v>0</v>
      </c>
      <c r="L92" s="2">
        <f>IFERROR(VLOOKUP(A92,'Approved individual amount data'!$A$1:$S$135,12,FALSE),"")</f>
        <v>0</v>
      </c>
      <c r="M92" s="2">
        <f>IFERROR(VLOOKUP(A92,'Approved individual amount data'!$A$1:$S$135,13,FALSE),"")</f>
        <v>0</v>
      </c>
      <c r="N92" s="2">
        <f>IFERROR(VLOOKUP(A92,'Approved individual amount data'!$A$1:$S$135,14,FALSE),"")</f>
        <v>0</v>
      </c>
      <c r="O92" s="2">
        <f>IFERROR(VLOOKUP(A92,'Approved individual amount data'!$A$1:$S$135,15,FALSE),"")</f>
        <v>0</v>
      </c>
      <c r="P92" s="2">
        <f>IFERROR(VLOOKUP(A92,'Approved individual amount data'!$A$1:$S$135,16,FALSE),"")</f>
        <v>0</v>
      </c>
      <c r="Q92" s="2">
        <f>IFERROR(VLOOKUP(A92,'Approved individual amount data'!$A$1:$S$135,17,FALSE),"")</f>
        <v>0</v>
      </c>
      <c r="R92" s="2">
        <f>IFERROR(VLOOKUP(A92,'Approved individual amount data'!$A$1:$S$135,18,FALSE),"")</f>
        <v>0</v>
      </c>
      <c r="S92" s="2">
        <f>IFERROR(VLOOKUP(A92,'Approved individual amount data'!$A$1:$S$135,19,FALSE),"")</f>
        <v>0</v>
      </c>
    </row>
    <row r="93" spans="1:19" x14ac:dyDescent="0.3">
      <c r="A93" t="str">
        <f>'Local multi year dist'!M93</f>
        <v>Nottoway County</v>
      </c>
      <c r="B93" s="2">
        <f>IFERROR(VLOOKUP(A93,'Approved individual amount data'!$A$1:$S$135,2,FALSE),"")</f>
        <v>0</v>
      </c>
      <c r="C93" s="2">
        <f>IFERROR(VLOOKUP(A93,'Approved individual amount data'!$A$1:$S$135,3,FALSE),"")</f>
        <v>0</v>
      </c>
      <c r="D93" s="2">
        <f>IFERROR(VLOOKUP(A93,'Approved individual amount data'!$A$1:$S$135,4,FALSE),"")</f>
        <v>0</v>
      </c>
      <c r="E93" s="2">
        <f>IFERROR(VLOOKUP(A93,'Approved individual amount data'!$A$1:$S$135,5,FALSE),"")</f>
        <v>0</v>
      </c>
      <c r="F93" s="2">
        <f>IFERROR(VLOOKUP(A93,'Approved individual amount data'!$A$1:$S$135,6,FALSE),"")</f>
        <v>0</v>
      </c>
      <c r="G93" s="2">
        <f>IFERROR(VLOOKUP(A93,'Approved individual amount data'!$A$1:$S$135,7,FALSE),"")</f>
        <v>0</v>
      </c>
      <c r="H93" s="2">
        <f>IFERROR(VLOOKUP(A93,'Approved individual amount data'!$A$1:$S$135,8,FALSE),"")</f>
        <v>0</v>
      </c>
      <c r="I93" s="2">
        <f>IFERROR(VLOOKUP(A93,'Approved individual amount data'!$A$1:$S$135,9,FALSE),"")</f>
        <v>0</v>
      </c>
      <c r="J93" s="2">
        <f>IFERROR(VLOOKUP(A93,'Approved individual amount data'!$A$1:$S$135,10,FALSE),"")</f>
        <v>0</v>
      </c>
      <c r="K93" s="2">
        <f>IFERROR(VLOOKUP(A93,'Approved individual amount data'!$A$1:$S$135,11,FALSE),"")</f>
        <v>0</v>
      </c>
      <c r="L93" s="2">
        <f>IFERROR(VLOOKUP(A93,'Approved individual amount data'!$A$1:$S$135,12,FALSE),"")</f>
        <v>0</v>
      </c>
      <c r="M93" s="2">
        <f>IFERROR(VLOOKUP(A93,'Approved individual amount data'!$A$1:$S$135,13,FALSE),"")</f>
        <v>0</v>
      </c>
      <c r="N93" s="2">
        <f>IFERROR(VLOOKUP(A93,'Approved individual amount data'!$A$1:$S$135,14,FALSE),"")</f>
        <v>0</v>
      </c>
      <c r="O93" s="2">
        <f>IFERROR(VLOOKUP(A93,'Approved individual amount data'!$A$1:$S$135,15,FALSE),"")</f>
        <v>0</v>
      </c>
      <c r="P93" s="2">
        <f>IFERROR(VLOOKUP(A93,'Approved individual amount data'!$A$1:$S$135,16,FALSE),"")</f>
        <v>0</v>
      </c>
      <c r="Q93" s="2">
        <f>IFERROR(VLOOKUP(A93,'Approved individual amount data'!$A$1:$S$135,17,FALSE),"")</f>
        <v>0</v>
      </c>
      <c r="R93" s="2">
        <f>IFERROR(VLOOKUP(A93,'Approved individual amount data'!$A$1:$S$135,18,FALSE),"")</f>
        <v>0</v>
      </c>
      <c r="S93" s="2">
        <f>IFERROR(VLOOKUP(A93,'Approved individual amount data'!$A$1:$S$135,19,FALSE),"")</f>
        <v>0</v>
      </c>
    </row>
    <row r="94" spans="1:19" x14ac:dyDescent="0.3">
      <c r="A94" t="str">
        <f>'Local multi year dist'!M94</f>
        <v>Orange County</v>
      </c>
      <c r="B94" s="2">
        <f>IFERROR(VLOOKUP(A94,'Approved individual amount data'!$A$1:$S$135,2,FALSE),"")</f>
        <v>0</v>
      </c>
      <c r="C94" s="2">
        <f>IFERROR(VLOOKUP(A94,'Approved individual amount data'!$A$1:$S$135,3,FALSE),"")</f>
        <v>0</v>
      </c>
      <c r="D94" s="2">
        <f>IFERROR(VLOOKUP(A94,'Approved individual amount data'!$A$1:$S$135,4,FALSE),"")</f>
        <v>0</v>
      </c>
      <c r="E94" s="2">
        <f>IFERROR(VLOOKUP(A94,'Approved individual amount data'!$A$1:$S$135,5,FALSE),"")</f>
        <v>0</v>
      </c>
      <c r="F94" s="2">
        <f>IFERROR(VLOOKUP(A94,'Approved individual amount data'!$A$1:$S$135,6,FALSE),"")</f>
        <v>0</v>
      </c>
      <c r="G94" s="2">
        <f>IFERROR(VLOOKUP(A94,'Approved individual amount data'!$A$1:$S$135,7,FALSE),"")</f>
        <v>0</v>
      </c>
      <c r="H94" s="2">
        <f>IFERROR(VLOOKUP(A94,'Approved individual amount data'!$A$1:$S$135,8,FALSE),"")</f>
        <v>0</v>
      </c>
      <c r="I94" s="2">
        <f>IFERROR(VLOOKUP(A94,'Approved individual amount data'!$A$1:$S$135,9,FALSE),"")</f>
        <v>0</v>
      </c>
      <c r="J94" s="2">
        <f>IFERROR(VLOOKUP(A94,'Approved individual amount data'!$A$1:$S$135,10,FALSE),"")</f>
        <v>0</v>
      </c>
      <c r="K94" s="2">
        <f>IFERROR(VLOOKUP(A94,'Approved individual amount data'!$A$1:$S$135,11,FALSE),"")</f>
        <v>0</v>
      </c>
      <c r="L94" s="2">
        <f>IFERROR(VLOOKUP(A94,'Approved individual amount data'!$A$1:$S$135,12,FALSE),"")</f>
        <v>0</v>
      </c>
      <c r="M94" s="2">
        <f>IFERROR(VLOOKUP(A94,'Approved individual amount data'!$A$1:$S$135,13,FALSE),"")</f>
        <v>0</v>
      </c>
      <c r="N94" s="2">
        <f>IFERROR(VLOOKUP(A94,'Approved individual amount data'!$A$1:$S$135,14,FALSE),"")</f>
        <v>0</v>
      </c>
      <c r="O94" s="2">
        <f>IFERROR(VLOOKUP(A94,'Approved individual amount data'!$A$1:$S$135,15,FALSE),"")</f>
        <v>0</v>
      </c>
      <c r="P94" s="2">
        <f>IFERROR(VLOOKUP(A94,'Approved individual amount data'!$A$1:$S$135,16,FALSE),"")</f>
        <v>0</v>
      </c>
      <c r="Q94" s="2">
        <f>IFERROR(VLOOKUP(A94,'Approved individual amount data'!$A$1:$S$135,17,FALSE),"")</f>
        <v>0</v>
      </c>
      <c r="R94" s="2">
        <f>IFERROR(VLOOKUP(A94,'Approved individual amount data'!$A$1:$S$135,18,FALSE),"")</f>
        <v>0</v>
      </c>
      <c r="S94" s="2">
        <f>IFERROR(VLOOKUP(A94,'Approved individual amount data'!$A$1:$S$135,19,FALSE),"")</f>
        <v>0</v>
      </c>
    </row>
    <row r="95" spans="1:19" x14ac:dyDescent="0.3">
      <c r="A95" t="str">
        <f>'Local multi year dist'!M95</f>
        <v>Page County</v>
      </c>
      <c r="B95" s="2">
        <f>IFERROR(VLOOKUP(A95,'Approved individual amount data'!$A$1:$S$135,2,FALSE),"")</f>
        <v>0</v>
      </c>
      <c r="C95" s="2">
        <f>IFERROR(VLOOKUP(A95,'Approved individual amount data'!$A$1:$S$135,3,FALSE),"")</f>
        <v>0</v>
      </c>
      <c r="D95" s="2">
        <f>IFERROR(VLOOKUP(A95,'Approved individual amount data'!$A$1:$S$135,4,FALSE),"")</f>
        <v>0</v>
      </c>
      <c r="E95" s="2">
        <f>IFERROR(VLOOKUP(A95,'Approved individual amount data'!$A$1:$S$135,5,FALSE),"")</f>
        <v>0</v>
      </c>
      <c r="F95" s="2">
        <f>IFERROR(VLOOKUP(A95,'Approved individual amount data'!$A$1:$S$135,6,FALSE),"")</f>
        <v>0</v>
      </c>
      <c r="G95" s="2">
        <f>IFERROR(VLOOKUP(A95,'Approved individual amount data'!$A$1:$S$135,7,FALSE),"")</f>
        <v>0</v>
      </c>
      <c r="H95" s="2">
        <f>IFERROR(VLOOKUP(A95,'Approved individual amount data'!$A$1:$S$135,8,FALSE),"")</f>
        <v>0</v>
      </c>
      <c r="I95" s="2">
        <f>IFERROR(VLOOKUP(A95,'Approved individual amount data'!$A$1:$S$135,9,FALSE),"")</f>
        <v>0</v>
      </c>
      <c r="J95" s="2">
        <f>IFERROR(VLOOKUP(A95,'Approved individual amount data'!$A$1:$S$135,10,FALSE),"")</f>
        <v>0</v>
      </c>
      <c r="K95" s="2">
        <f>IFERROR(VLOOKUP(A95,'Approved individual amount data'!$A$1:$S$135,11,FALSE),"")</f>
        <v>0</v>
      </c>
      <c r="L95" s="2">
        <f>IFERROR(VLOOKUP(A95,'Approved individual amount data'!$A$1:$S$135,12,FALSE),"")</f>
        <v>0</v>
      </c>
      <c r="M95" s="2">
        <f>IFERROR(VLOOKUP(A95,'Approved individual amount data'!$A$1:$S$135,13,FALSE),"")</f>
        <v>0</v>
      </c>
      <c r="N95" s="2">
        <f>IFERROR(VLOOKUP(A95,'Approved individual amount data'!$A$1:$S$135,14,FALSE),"")</f>
        <v>0</v>
      </c>
      <c r="O95" s="2">
        <f>IFERROR(VLOOKUP(A95,'Approved individual amount data'!$A$1:$S$135,15,FALSE),"")</f>
        <v>0</v>
      </c>
      <c r="P95" s="2">
        <f>IFERROR(VLOOKUP(A95,'Approved individual amount data'!$A$1:$S$135,16,FALSE),"")</f>
        <v>0</v>
      </c>
      <c r="Q95" s="2">
        <f>IFERROR(VLOOKUP(A95,'Approved individual amount data'!$A$1:$S$135,17,FALSE),"")</f>
        <v>0</v>
      </c>
      <c r="R95" s="2">
        <f>IFERROR(VLOOKUP(A95,'Approved individual amount data'!$A$1:$S$135,18,FALSE),"")</f>
        <v>0</v>
      </c>
      <c r="S95" s="2">
        <f>IFERROR(VLOOKUP(A95,'Approved individual amount data'!$A$1:$S$135,19,FALSE),"")</f>
        <v>0</v>
      </c>
    </row>
    <row r="96" spans="1:19" x14ac:dyDescent="0.3">
      <c r="A96" t="str">
        <f>'Local multi year dist'!M96</f>
        <v>Patrick County</v>
      </c>
      <c r="B96" s="2">
        <f>IFERROR(VLOOKUP(A96,'Approved individual amount data'!$A$1:$S$135,2,FALSE),"")</f>
        <v>0</v>
      </c>
      <c r="C96" s="2">
        <f>IFERROR(VLOOKUP(A96,'Approved individual amount data'!$A$1:$S$135,3,FALSE),"")</f>
        <v>0</v>
      </c>
      <c r="D96" s="2">
        <f>IFERROR(VLOOKUP(A96,'Approved individual amount data'!$A$1:$S$135,4,FALSE),"")</f>
        <v>0</v>
      </c>
      <c r="E96" s="2">
        <f>IFERROR(VLOOKUP(A96,'Approved individual amount data'!$A$1:$S$135,5,FALSE),"")</f>
        <v>0</v>
      </c>
      <c r="F96" s="2">
        <f>IFERROR(VLOOKUP(A96,'Approved individual amount data'!$A$1:$S$135,6,FALSE),"")</f>
        <v>0</v>
      </c>
      <c r="G96" s="2">
        <f>IFERROR(VLOOKUP(A96,'Approved individual amount data'!$A$1:$S$135,7,FALSE),"")</f>
        <v>0</v>
      </c>
      <c r="H96" s="2">
        <f>IFERROR(VLOOKUP(A96,'Approved individual amount data'!$A$1:$S$135,8,FALSE),"")</f>
        <v>0</v>
      </c>
      <c r="I96" s="2">
        <f>IFERROR(VLOOKUP(A96,'Approved individual amount data'!$A$1:$S$135,9,FALSE),"")</f>
        <v>0</v>
      </c>
      <c r="J96" s="2">
        <f>IFERROR(VLOOKUP(A96,'Approved individual amount data'!$A$1:$S$135,10,FALSE),"")</f>
        <v>0</v>
      </c>
      <c r="K96" s="2">
        <f>IFERROR(VLOOKUP(A96,'Approved individual amount data'!$A$1:$S$135,11,FALSE),"")</f>
        <v>0</v>
      </c>
      <c r="L96" s="2">
        <f>IFERROR(VLOOKUP(A96,'Approved individual amount data'!$A$1:$S$135,12,FALSE),"")</f>
        <v>0</v>
      </c>
      <c r="M96" s="2">
        <f>IFERROR(VLOOKUP(A96,'Approved individual amount data'!$A$1:$S$135,13,FALSE),"")</f>
        <v>0</v>
      </c>
      <c r="N96" s="2">
        <f>IFERROR(VLOOKUP(A96,'Approved individual amount data'!$A$1:$S$135,14,FALSE),"")</f>
        <v>0</v>
      </c>
      <c r="O96" s="2">
        <f>IFERROR(VLOOKUP(A96,'Approved individual amount data'!$A$1:$S$135,15,FALSE),"")</f>
        <v>0</v>
      </c>
      <c r="P96" s="2">
        <f>IFERROR(VLOOKUP(A96,'Approved individual amount data'!$A$1:$S$135,16,FALSE),"")</f>
        <v>0</v>
      </c>
      <c r="Q96" s="2">
        <f>IFERROR(VLOOKUP(A96,'Approved individual amount data'!$A$1:$S$135,17,FALSE),"")</f>
        <v>0</v>
      </c>
      <c r="R96" s="2">
        <f>IFERROR(VLOOKUP(A96,'Approved individual amount data'!$A$1:$S$135,18,FALSE),"")</f>
        <v>0</v>
      </c>
      <c r="S96" s="2">
        <f>IFERROR(VLOOKUP(A96,'Approved individual amount data'!$A$1:$S$135,19,FALSE),"")</f>
        <v>0</v>
      </c>
    </row>
    <row r="97" spans="1:19" x14ac:dyDescent="0.3">
      <c r="A97" t="str">
        <f>'Local multi year dist'!M97</f>
        <v>Petersburg City</v>
      </c>
      <c r="B97" s="2">
        <f>IFERROR(VLOOKUP(A97,'Approved individual amount data'!$A$1:$S$135,2,FALSE),"")</f>
        <v>0</v>
      </c>
      <c r="C97" s="2">
        <f>IFERROR(VLOOKUP(A97,'Approved individual amount data'!$A$1:$S$135,3,FALSE),"")</f>
        <v>0</v>
      </c>
      <c r="D97" s="2">
        <f>IFERROR(VLOOKUP(A97,'Approved individual amount data'!$A$1:$S$135,4,FALSE),"")</f>
        <v>28582</v>
      </c>
      <c r="E97" s="2">
        <f>IFERROR(VLOOKUP(A97,'Approved individual amount data'!$A$1:$S$135,5,FALSE),"")</f>
        <v>0</v>
      </c>
      <c r="F97" s="2">
        <f>IFERROR(VLOOKUP(A97,'Approved individual amount data'!$A$1:$S$135,6,FALSE),"")</f>
        <v>0</v>
      </c>
      <c r="G97" s="2">
        <f>IFERROR(VLOOKUP(A97,'Approved individual amount data'!$A$1:$S$135,7,FALSE),"")</f>
        <v>0</v>
      </c>
      <c r="H97" s="2">
        <f>IFERROR(VLOOKUP(A97,'Approved individual amount data'!$A$1:$S$135,8,FALSE),"")</f>
        <v>0</v>
      </c>
      <c r="I97" s="2">
        <f>IFERROR(VLOOKUP(A97,'Approved individual amount data'!$A$1:$S$135,9,FALSE),"")</f>
        <v>0</v>
      </c>
      <c r="J97" s="2">
        <f>IFERROR(VLOOKUP(A97,'Approved individual amount data'!$A$1:$S$135,10,FALSE),"")</f>
        <v>0</v>
      </c>
      <c r="K97" s="2">
        <f>IFERROR(VLOOKUP(A97,'Approved individual amount data'!$A$1:$S$135,11,FALSE),"")</f>
        <v>0</v>
      </c>
      <c r="L97" s="2">
        <f>IFERROR(VLOOKUP(A97,'Approved individual amount data'!$A$1:$S$135,12,FALSE),"")</f>
        <v>0</v>
      </c>
      <c r="M97" s="2">
        <f>IFERROR(VLOOKUP(A97,'Approved individual amount data'!$A$1:$S$135,13,FALSE),"")</f>
        <v>0</v>
      </c>
      <c r="N97" s="2">
        <f>IFERROR(VLOOKUP(A97,'Approved individual amount data'!$A$1:$S$135,14,FALSE),"")</f>
        <v>0</v>
      </c>
      <c r="O97" s="2">
        <f>IFERROR(VLOOKUP(A97,'Approved individual amount data'!$A$1:$S$135,15,FALSE),"")</f>
        <v>0</v>
      </c>
      <c r="P97" s="2">
        <f>IFERROR(VLOOKUP(A97,'Approved individual amount data'!$A$1:$S$135,16,FALSE),"")</f>
        <v>0</v>
      </c>
      <c r="Q97" s="2">
        <f>IFERROR(VLOOKUP(A97,'Approved individual amount data'!$A$1:$S$135,17,FALSE),"")</f>
        <v>0</v>
      </c>
      <c r="R97" s="2">
        <f>IFERROR(VLOOKUP(A97,'Approved individual amount data'!$A$1:$S$135,18,FALSE),"")</f>
        <v>0</v>
      </c>
      <c r="S97" s="2">
        <f>IFERROR(VLOOKUP(A97,'Approved individual amount data'!$A$1:$S$135,19,FALSE),"")</f>
        <v>0</v>
      </c>
    </row>
    <row r="98" spans="1:19" x14ac:dyDescent="0.3">
      <c r="A98" t="str">
        <f>'Local multi year dist'!M98</f>
        <v>Pittsylvania County</v>
      </c>
      <c r="B98" s="2">
        <f>IFERROR(VLOOKUP(A98,'Approved individual amount data'!$A$1:$S$135,2,FALSE),"")</f>
        <v>0</v>
      </c>
      <c r="C98" s="2">
        <f>IFERROR(VLOOKUP(A98,'Approved individual amount data'!$A$1:$S$135,3,FALSE),"")</f>
        <v>0</v>
      </c>
      <c r="D98" s="2">
        <f>IFERROR(VLOOKUP(A98,'Approved individual amount data'!$A$1:$S$135,4,FALSE),"")</f>
        <v>0</v>
      </c>
      <c r="E98" s="2">
        <f>IFERROR(VLOOKUP(A98,'Approved individual amount data'!$A$1:$S$135,5,FALSE),"")</f>
        <v>0</v>
      </c>
      <c r="F98" s="2">
        <f>IFERROR(VLOOKUP(A98,'Approved individual amount data'!$A$1:$S$135,6,FALSE),"")</f>
        <v>0</v>
      </c>
      <c r="G98" s="2">
        <f>IFERROR(VLOOKUP(A98,'Approved individual amount data'!$A$1:$S$135,7,FALSE),"")</f>
        <v>0</v>
      </c>
      <c r="H98" s="2">
        <f>IFERROR(VLOOKUP(A98,'Approved individual amount data'!$A$1:$S$135,8,FALSE),"")</f>
        <v>0</v>
      </c>
      <c r="I98" s="2">
        <f>IFERROR(VLOOKUP(A98,'Approved individual amount data'!$A$1:$S$135,9,FALSE),"")</f>
        <v>0</v>
      </c>
      <c r="J98" s="2">
        <f>IFERROR(VLOOKUP(A98,'Approved individual amount data'!$A$1:$S$135,10,FALSE),"")</f>
        <v>0</v>
      </c>
      <c r="K98" s="2">
        <f>IFERROR(VLOOKUP(A98,'Approved individual amount data'!$A$1:$S$135,11,FALSE),"")</f>
        <v>0</v>
      </c>
      <c r="L98" s="2">
        <f>IFERROR(VLOOKUP(A98,'Approved individual amount data'!$A$1:$S$135,12,FALSE),"")</f>
        <v>0</v>
      </c>
      <c r="M98" s="2">
        <f>IFERROR(VLOOKUP(A98,'Approved individual amount data'!$A$1:$S$135,13,FALSE),"")</f>
        <v>0</v>
      </c>
      <c r="N98" s="2">
        <f>IFERROR(VLOOKUP(A98,'Approved individual amount data'!$A$1:$S$135,14,FALSE),"")</f>
        <v>0</v>
      </c>
      <c r="O98" s="2">
        <f>IFERROR(VLOOKUP(A98,'Approved individual amount data'!$A$1:$S$135,15,FALSE),"")</f>
        <v>0</v>
      </c>
      <c r="P98" s="2">
        <f>IFERROR(VLOOKUP(A98,'Approved individual amount data'!$A$1:$S$135,16,FALSE),"")</f>
        <v>0</v>
      </c>
      <c r="Q98" s="2">
        <f>IFERROR(VLOOKUP(A98,'Approved individual amount data'!$A$1:$S$135,17,FALSE),"")</f>
        <v>0</v>
      </c>
      <c r="R98" s="2">
        <f>IFERROR(VLOOKUP(A98,'Approved individual amount data'!$A$1:$S$135,18,FALSE),"")</f>
        <v>0</v>
      </c>
      <c r="S98" s="2">
        <f>IFERROR(VLOOKUP(A98,'Approved individual amount data'!$A$1:$S$135,19,FALSE),"")</f>
        <v>0</v>
      </c>
    </row>
    <row r="99" spans="1:19" x14ac:dyDescent="0.3">
      <c r="A99" t="str">
        <f>'Local multi year dist'!M99</f>
        <v>Poquoson City</v>
      </c>
      <c r="B99" s="2">
        <f>IFERROR(VLOOKUP(A99,'Approved individual amount data'!$A$1:$S$135,2,FALSE),"")</f>
        <v>0</v>
      </c>
      <c r="C99" s="2">
        <f>IFERROR(VLOOKUP(A99,'Approved individual amount data'!$A$1:$S$135,3,FALSE),"")</f>
        <v>0</v>
      </c>
      <c r="D99" s="2">
        <f>IFERROR(VLOOKUP(A99,'Approved individual amount data'!$A$1:$S$135,4,FALSE),"")</f>
        <v>0</v>
      </c>
      <c r="E99" s="2">
        <f>IFERROR(VLOOKUP(A99,'Approved individual amount data'!$A$1:$S$135,5,FALSE),"")</f>
        <v>0</v>
      </c>
      <c r="F99" s="2">
        <f>IFERROR(VLOOKUP(A99,'Approved individual amount data'!$A$1:$S$135,6,FALSE),"")</f>
        <v>0</v>
      </c>
      <c r="G99" s="2">
        <f>IFERROR(VLOOKUP(A99,'Approved individual amount data'!$A$1:$S$135,7,FALSE),"")</f>
        <v>0</v>
      </c>
      <c r="H99" s="2">
        <f>IFERROR(VLOOKUP(A99,'Approved individual amount data'!$A$1:$S$135,8,FALSE),"")</f>
        <v>0</v>
      </c>
      <c r="I99" s="2">
        <f>IFERROR(VLOOKUP(A99,'Approved individual amount data'!$A$1:$S$135,9,FALSE),"")</f>
        <v>0</v>
      </c>
      <c r="J99" s="2">
        <f>IFERROR(VLOOKUP(A99,'Approved individual amount data'!$A$1:$S$135,10,FALSE),"")</f>
        <v>0</v>
      </c>
      <c r="K99" s="2">
        <f>IFERROR(VLOOKUP(A99,'Approved individual amount data'!$A$1:$S$135,11,FALSE),"")</f>
        <v>0</v>
      </c>
      <c r="L99" s="2">
        <f>IFERROR(VLOOKUP(A99,'Approved individual amount data'!$A$1:$S$135,12,FALSE),"")</f>
        <v>0</v>
      </c>
      <c r="M99" s="2">
        <f>IFERROR(VLOOKUP(A99,'Approved individual amount data'!$A$1:$S$135,13,FALSE),"")</f>
        <v>0</v>
      </c>
      <c r="N99" s="2">
        <f>IFERROR(VLOOKUP(A99,'Approved individual amount data'!$A$1:$S$135,14,FALSE),"")</f>
        <v>0</v>
      </c>
      <c r="O99" s="2">
        <f>IFERROR(VLOOKUP(A99,'Approved individual amount data'!$A$1:$S$135,15,FALSE),"")</f>
        <v>0</v>
      </c>
      <c r="P99" s="2">
        <f>IFERROR(VLOOKUP(A99,'Approved individual amount data'!$A$1:$S$135,16,FALSE),"")</f>
        <v>0</v>
      </c>
      <c r="Q99" s="2">
        <f>IFERROR(VLOOKUP(A99,'Approved individual amount data'!$A$1:$S$135,17,FALSE),"")</f>
        <v>0</v>
      </c>
      <c r="R99" s="2">
        <f>IFERROR(VLOOKUP(A99,'Approved individual amount data'!$A$1:$S$135,18,FALSE),"")</f>
        <v>0</v>
      </c>
      <c r="S99" s="2">
        <f>IFERROR(VLOOKUP(A99,'Approved individual amount data'!$A$1:$S$135,19,FALSE),"")</f>
        <v>0</v>
      </c>
    </row>
    <row r="100" spans="1:19" x14ac:dyDescent="0.3">
      <c r="A100" t="str">
        <f>'Local multi year dist'!M100</f>
        <v>Portsmouth City</v>
      </c>
      <c r="B100" s="2">
        <f>IFERROR(VLOOKUP(A100,'Approved individual amount data'!$A$1:$S$135,2,FALSE),"")</f>
        <v>0</v>
      </c>
      <c r="C100" s="2">
        <f>IFERROR(VLOOKUP(A100,'Approved individual amount data'!$A$1:$S$135,3,FALSE),"")</f>
        <v>0</v>
      </c>
      <c r="D100" s="2">
        <f>IFERROR(VLOOKUP(A100,'Approved individual amount data'!$A$1:$S$135,4,FALSE),"")</f>
        <v>0</v>
      </c>
      <c r="E100" s="2">
        <f>IFERROR(VLOOKUP(A100,'Approved individual amount data'!$A$1:$S$135,5,FALSE),"")</f>
        <v>0</v>
      </c>
      <c r="F100" s="2">
        <f>IFERROR(VLOOKUP(A100,'Approved individual amount data'!$A$1:$S$135,6,FALSE),"")</f>
        <v>0</v>
      </c>
      <c r="G100" s="2">
        <f>IFERROR(VLOOKUP(A100,'Approved individual amount data'!$A$1:$S$135,7,FALSE),"")</f>
        <v>0</v>
      </c>
      <c r="H100" s="2">
        <f>IFERROR(VLOOKUP(A100,'Approved individual amount data'!$A$1:$S$135,8,FALSE),"")</f>
        <v>0</v>
      </c>
      <c r="I100" s="2">
        <f>IFERROR(VLOOKUP(A100,'Approved individual amount data'!$A$1:$S$135,9,FALSE),"")</f>
        <v>0</v>
      </c>
      <c r="J100" s="2">
        <f>IFERROR(VLOOKUP(A100,'Approved individual amount data'!$A$1:$S$135,10,FALSE),"")</f>
        <v>0</v>
      </c>
      <c r="K100" s="2">
        <f>IFERROR(VLOOKUP(A100,'Approved individual amount data'!$A$1:$S$135,11,FALSE),"")</f>
        <v>0</v>
      </c>
      <c r="L100" s="2">
        <f>IFERROR(VLOOKUP(A100,'Approved individual amount data'!$A$1:$S$135,12,FALSE),"")</f>
        <v>0</v>
      </c>
      <c r="M100" s="2">
        <f>IFERROR(VLOOKUP(A100,'Approved individual amount data'!$A$1:$S$135,13,FALSE),"")</f>
        <v>0</v>
      </c>
      <c r="N100" s="2">
        <f>IFERROR(VLOOKUP(A100,'Approved individual amount data'!$A$1:$S$135,14,FALSE),"")</f>
        <v>0</v>
      </c>
      <c r="O100" s="2">
        <f>IFERROR(VLOOKUP(A100,'Approved individual amount data'!$A$1:$S$135,15,FALSE),"")</f>
        <v>0</v>
      </c>
      <c r="P100" s="2">
        <f>IFERROR(VLOOKUP(A100,'Approved individual amount data'!$A$1:$S$135,16,FALSE),"")</f>
        <v>0</v>
      </c>
      <c r="Q100" s="2">
        <f>IFERROR(VLOOKUP(A100,'Approved individual amount data'!$A$1:$S$135,17,FALSE),"")</f>
        <v>0</v>
      </c>
      <c r="R100" s="2">
        <f>IFERROR(VLOOKUP(A100,'Approved individual amount data'!$A$1:$S$135,18,FALSE),"")</f>
        <v>0</v>
      </c>
      <c r="S100" s="2">
        <f>IFERROR(VLOOKUP(A100,'Approved individual amount data'!$A$1:$S$135,19,FALSE),"")</f>
        <v>0</v>
      </c>
    </row>
    <row r="101" spans="1:19" x14ac:dyDescent="0.3">
      <c r="A101" t="str">
        <f>'Local multi year dist'!M101</f>
        <v>Powhatan County</v>
      </c>
      <c r="B101" s="2">
        <f>IFERROR(VLOOKUP(A101,'Approved individual amount data'!$A$1:$S$135,2,FALSE),"")</f>
        <v>0</v>
      </c>
      <c r="C101" s="2">
        <f>IFERROR(VLOOKUP(A101,'Approved individual amount data'!$A$1:$S$135,3,FALSE),"")</f>
        <v>0</v>
      </c>
      <c r="D101" s="2">
        <f>IFERROR(VLOOKUP(A101,'Approved individual amount data'!$A$1:$S$135,4,FALSE),"")</f>
        <v>28510</v>
      </c>
      <c r="E101" s="2">
        <f>IFERROR(VLOOKUP(A101,'Approved individual amount data'!$A$1:$S$135,5,FALSE),"")</f>
        <v>0</v>
      </c>
      <c r="F101" s="2">
        <f>IFERROR(VLOOKUP(A101,'Approved individual amount data'!$A$1:$S$135,6,FALSE),"")</f>
        <v>0</v>
      </c>
      <c r="G101" s="2">
        <f>IFERROR(VLOOKUP(A101,'Approved individual amount data'!$A$1:$S$135,7,FALSE),"")</f>
        <v>0</v>
      </c>
      <c r="H101" s="2">
        <f>IFERROR(VLOOKUP(A101,'Approved individual amount data'!$A$1:$S$135,8,FALSE),"")</f>
        <v>0</v>
      </c>
      <c r="I101" s="2">
        <f>IFERROR(VLOOKUP(A101,'Approved individual amount data'!$A$1:$S$135,9,FALSE),"")</f>
        <v>0</v>
      </c>
      <c r="J101" s="2">
        <f>IFERROR(VLOOKUP(A101,'Approved individual amount data'!$A$1:$S$135,10,FALSE),"")</f>
        <v>0</v>
      </c>
      <c r="K101" s="2">
        <f>IFERROR(VLOOKUP(A101,'Approved individual amount data'!$A$1:$S$135,11,FALSE),"")</f>
        <v>0</v>
      </c>
      <c r="L101" s="2">
        <f>IFERROR(VLOOKUP(A101,'Approved individual amount data'!$A$1:$S$135,12,FALSE),"")</f>
        <v>0</v>
      </c>
      <c r="M101" s="2">
        <f>IFERROR(VLOOKUP(A101,'Approved individual amount data'!$A$1:$S$135,13,FALSE),"")</f>
        <v>0</v>
      </c>
      <c r="N101" s="2">
        <f>IFERROR(VLOOKUP(A101,'Approved individual amount data'!$A$1:$S$135,14,FALSE),"")</f>
        <v>0</v>
      </c>
      <c r="O101" s="2">
        <f>IFERROR(VLOOKUP(A101,'Approved individual amount data'!$A$1:$S$135,15,FALSE),"")</f>
        <v>0</v>
      </c>
      <c r="P101" s="2">
        <f>IFERROR(VLOOKUP(A101,'Approved individual amount data'!$A$1:$S$135,16,FALSE),"")</f>
        <v>0</v>
      </c>
      <c r="Q101" s="2">
        <f>IFERROR(VLOOKUP(A101,'Approved individual amount data'!$A$1:$S$135,17,FALSE),"")</f>
        <v>0</v>
      </c>
      <c r="R101" s="2">
        <f>IFERROR(VLOOKUP(A101,'Approved individual amount data'!$A$1:$S$135,18,FALSE),"")</f>
        <v>0</v>
      </c>
      <c r="S101" s="2">
        <f>IFERROR(VLOOKUP(A101,'Approved individual amount data'!$A$1:$S$135,19,FALSE),"")</f>
        <v>0</v>
      </c>
    </row>
    <row r="102" spans="1:19" x14ac:dyDescent="0.3">
      <c r="A102" t="str">
        <f>'Local multi year dist'!M102</f>
        <v>Prince Edward County</v>
      </c>
      <c r="B102" s="2">
        <f>IFERROR(VLOOKUP(A102,'Approved individual amount data'!$A$1:$S$135,2,FALSE),"")</f>
        <v>0</v>
      </c>
      <c r="C102" s="2">
        <f>IFERROR(VLOOKUP(A102,'Approved individual amount data'!$A$1:$S$135,3,FALSE),"")</f>
        <v>0</v>
      </c>
      <c r="D102" s="2">
        <f>IFERROR(VLOOKUP(A102,'Approved individual amount data'!$A$1:$S$135,4,FALSE),"")</f>
        <v>0</v>
      </c>
      <c r="E102" s="2">
        <f>IFERROR(VLOOKUP(A102,'Approved individual amount data'!$A$1:$S$135,5,FALSE),"")</f>
        <v>0</v>
      </c>
      <c r="F102" s="2">
        <f>IFERROR(VLOOKUP(A102,'Approved individual amount data'!$A$1:$S$135,6,FALSE),"")</f>
        <v>0</v>
      </c>
      <c r="G102" s="2">
        <f>IFERROR(VLOOKUP(A102,'Approved individual amount data'!$A$1:$S$135,7,FALSE),"")</f>
        <v>0</v>
      </c>
      <c r="H102" s="2">
        <f>IFERROR(VLOOKUP(A102,'Approved individual amount data'!$A$1:$S$135,8,FALSE),"")</f>
        <v>0</v>
      </c>
      <c r="I102" s="2">
        <f>IFERROR(VLOOKUP(A102,'Approved individual amount data'!$A$1:$S$135,9,FALSE),"")</f>
        <v>0</v>
      </c>
      <c r="J102" s="2">
        <f>IFERROR(VLOOKUP(A102,'Approved individual amount data'!$A$1:$S$135,10,FALSE),"")</f>
        <v>0</v>
      </c>
      <c r="K102" s="2">
        <f>IFERROR(VLOOKUP(A102,'Approved individual amount data'!$A$1:$S$135,11,FALSE),"")</f>
        <v>0</v>
      </c>
      <c r="L102" s="2">
        <f>IFERROR(VLOOKUP(A102,'Approved individual amount data'!$A$1:$S$135,12,FALSE),"")</f>
        <v>0</v>
      </c>
      <c r="M102" s="2">
        <f>IFERROR(VLOOKUP(A102,'Approved individual amount data'!$A$1:$S$135,13,FALSE),"")</f>
        <v>0</v>
      </c>
      <c r="N102" s="2">
        <f>IFERROR(VLOOKUP(A102,'Approved individual amount data'!$A$1:$S$135,14,FALSE),"")</f>
        <v>0</v>
      </c>
      <c r="O102" s="2">
        <f>IFERROR(VLOOKUP(A102,'Approved individual amount data'!$A$1:$S$135,15,FALSE),"")</f>
        <v>0</v>
      </c>
      <c r="P102" s="2">
        <f>IFERROR(VLOOKUP(A102,'Approved individual amount data'!$A$1:$S$135,16,FALSE),"")</f>
        <v>0</v>
      </c>
      <c r="Q102" s="2">
        <f>IFERROR(VLOOKUP(A102,'Approved individual amount data'!$A$1:$S$135,17,FALSE),"")</f>
        <v>0</v>
      </c>
      <c r="R102" s="2">
        <f>IFERROR(VLOOKUP(A102,'Approved individual amount data'!$A$1:$S$135,18,FALSE),"")</f>
        <v>0</v>
      </c>
      <c r="S102" s="2">
        <f>IFERROR(VLOOKUP(A102,'Approved individual amount data'!$A$1:$S$135,19,FALSE),"")</f>
        <v>0</v>
      </c>
    </row>
    <row r="103" spans="1:19" x14ac:dyDescent="0.3">
      <c r="A103" t="str">
        <f>'Local multi year dist'!M103</f>
        <v>Prince George County</v>
      </c>
      <c r="B103" s="2">
        <f>IFERROR(VLOOKUP(A103,'Approved individual amount data'!$A$1:$S$135,2,FALSE),"")</f>
        <v>0</v>
      </c>
      <c r="C103" s="2">
        <f>IFERROR(VLOOKUP(A103,'Approved individual amount data'!$A$1:$S$135,3,FALSE),"")</f>
        <v>0</v>
      </c>
      <c r="D103" s="2">
        <f>IFERROR(VLOOKUP(A103,'Approved individual amount data'!$A$1:$S$135,4,FALSE),"")</f>
        <v>0</v>
      </c>
      <c r="E103" s="2">
        <f>IFERROR(VLOOKUP(A103,'Approved individual amount data'!$A$1:$S$135,5,FALSE),"")</f>
        <v>0</v>
      </c>
      <c r="F103" s="2">
        <f>IFERROR(VLOOKUP(A103,'Approved individual amount data'!$A$1:$S$135,6,FALSE),"")</f>
        <v>0</v>
      </c>
      <c r="G103" s="2">
        <f>IFERROR(VLOOKUP(A103,'Approved individual amount data'!$A$1:$S$135,7,FALSE),"")</f>
        <v>0</v>
      </c>
      <c r="H103" s="2">
        <f>IFERROR(VLOOKUP(A103,'Approved individual amount data'!$A$1:$S$135,8,FALSE),"")</f>
        <v>0</v>
      </c>
      <c r="I103" s="2">
        <f>IFERROR(VLOOKUP(A103,'Approved individual amount data'!$A$1:$S$135,9,FALSE),"")</f>
        <v>0</v>
      </c>
      <c r="J103" s="2">
        <f>IFERROR(VLOOKUP(A103,'Approved individual amount data'!$A$1:$S$135,10,FALSE),"")</f>
        <v>0</v>
      </c>
      <c r="K103" s="2">
        <f>IFERROR(VLOOKUP(A103,'Approved individual amount data'!$A$1:$S$135,11,FALSE),"")</f>
        <v>0</v>
      </c>
      <c r="L103" s="2">
        <f>IFERROR(VLOOKUP(A103,'Approved individual amount data'!$A$1:$S$135,12,FALSE),"")</f>
        <v>0</v>
      </c>
      <c r="M103" s="2">
        <f>IFERROR(VLOOKUP(A103,'Approved individual amount data'!$A$1:$S$135,13,FALSE),"")</f>
        <v>0</v>
      </c>
      <c r="N103" s="2">
        <f>IFERROR(VLOOKUP(A103,'Approved individual amount data'!$A$1:$S$135,14,FALSE),"")</f>
        <v>0</v>
      </c>
      <c r="O103" s="2">
        <f>IFERROR(VLOOKUP(A103,'Approved individual amount data'!$A$1:$S$135,15,FALSE),"")</f>
        <v>0</v>
      </c>
      <c r="P103" s="2">
        <f>IFERROR(VLOOKUP(A103,'Approved individual amount data'!$A$1:$S$135,16,FALSE),"")</f>
        <v>0</v>
      </c>
      <c r="Q103" s="2">
        <f>IFERROR(VLOOKUP(A103,'Approved individual amount data'!$A$1:$S$135,17,FALSE),"")</f>
        <v>0</v>
      </c>
      <c r="R103" s="2">
        <f>IFERROR(VLOOKUP(A103,'Approved individual amount data'!$A$1:$S$135,18,FALSE),"")</f>
        <v>0</v>
      </c>
      <c r="S103" s="2">
        <f>IFERROR(VLOOKUP(A103,'Approved individual amount data'!$A$1:$S$135,19,FALSE),"")</f>
        <v>0</v>
      </c>
    </row>
    <row r="104" spans="1:19" x14ac:dyDescent="0.3">
      <c r="A104" t="str">
        <f>'Local multi year dist'!M104</f>
        <v>Prince William County</v>
      </c>
      <c r="B104" s="2">
        <f>IFERROR(VLOOKUP(A104,'Approved individual amount data'!$A$1:$S$135,2,FALSE),"")</f>
        <v>0</v>
      </c>
      <c r="C104" s="2">
        <f>IFERROR(VLOOKUP(A104,'Approved individual amount data'!$A$1:$S$135,3,FALSE),"")</f>
        <v>0</v>
      </c>
      <c r="D104" s="2">
        <f>IFERROR(VLOOKUP(A104,'Approved individual amount data'!$A$1:$S$135,4,FALSE),"")</f>
        <v>0</v>
      </c>
      <c r="E104" s="2">
        <f>IFERROR(VLOOKUP(A104,'Approved individual amount data'!$A$1:$S$135,5,FALSE),"")</f>
        <v>0</v>
      </c>
      <c r="F104" s="2">
        <f>IFERROR(VLOOKUP(A104,'Approved individual amount data'!$A$1:$S$135,6,FALSE),"")</f>
        <v>0</v>
      </c>
      <c r="G104" s="2">
        <f>IFERROR(VLOOKUP(A104,'Approved individual amount data'!$A$1:$S$135,7,FALSE),"")</f>
        <v>0</v>
      </c>
      <c r="H104" s="2">
        <f>IFERROR(VLOOKUP(A104,'Approved individual amount data'!$A$1:$S$135,8,FALSE),"")</f>
        <v>0</v>
      </c>
      <c r="I104" s="2">
        <f>IFERROR(VLOOKUP(A104,'Approved individual amount data'!$A$1:$S$135,9,FALSE),"")</f>
        <v>0</v>
      </c>
      <c r="J104" s="2">
        <f>IFERROR(VLOOKUP(A104,'Approved individual amount data'!$A$1:$S$135,10,FALSE),"")</f>
        <v>0</v>
      </c>
      <c r="K104" s="2">
        <f>IFERROR(VLOOKUP(A104,'Approved individual amount data'!$A$1:$S$135,11,FALSE),"")</f>
        <v>0</v>
      </c>
      <c r="L104" s="2">
        <f>IFERROR(VLOOKUP(A104,'Approved individual amount data'!$A$1:$S$135,12,FALSE),"")</f>
        <v>0</v>
      </c>
      <c r="M104" s="2">
        <f>IFERROR(VLOOKUP(A104,'Approved individual amount data'!$A$1:$S$135,13,FALSE),"")</f>
        <v>0</v>
      </c>
      <c r="N104" s="2">
        <f>IFERROR(VLOOKUP(A104,'Approved individual amount data'!$A$1:$S$135,14,FALSE),"")</f>
        <v>0</v>
      </c>
      <c r="O104" s="2">
        <f>IFERROR(VLOOKUP(A104,'Approved individual amount data'!$A$1:$S$135,15,FALSE),"")</f>
        <v>0</v>
      </c>
      <c r="P104" s="2">
        <f>IFERROR(VLOOKUP(A104,'Approved individual amount data'!$A$1:$S$135,16,FALSE),"")</f>
        <v>0</v>
      </c>
      <c r="Q104" s="2">
        <f>IFERROR(VLOOKUP(A104,'Approved individual amount data'!$A$1:$S$135,17,FALSE),"")</f>
        <v>0</v>
      </c>
      <c r="R104" s="2">
        <f>IFERROR(VLOOKUP(A104,'Approved individual amount data'!$A$1:$S$135,18,FALSE),"")</f>
        <v>0</v>
      </c>
      <c r="S104" s="2">
        <f>IFERROR(VLOOKUP(A104,'Approved individual amount data'!$A$1:$S$135,19,FALSE),"")</f>
        <v>0</v>
      </c>
    </row>
    <row r="105" spans="1:19" x14ac:dyDescent="0.3">
      <c r="A105" t="str">
        <f>'Local multi year dist'!M105</f>
        <v>Pulaski County</v>
      </c>
      <c r="B105" s="2">
        <f>IFERROR(VLOOKUP(A105,'Approved individual amount data'!$A$1:$S$135,2,FALSE),"")</f>
        <v>0</v>
      </c>
      <c r="C105" s="2">
        <f>IFERROR(VLOOKUP(A105,'Approved individual amount data'!$A$1:$S$135,3,FALSE),"")</f>
        <v>0</v>
      </c>
      <c r="D105" s="2">
        <f>IFERROR(VLOOKUP(A105,'Approved individual amount data'!$A$1:$S$135,4,FALSE),"")</f>
        <v>115456</v>
      </c>
      <c r="E105" s="2">
        <f>IFERROR(VLOOKUP(A105,'Approved individual amount data'!$A$1:$S$135,5,FALSE),"")</f>
        <v>0</v>
      </c>
      <c r="F105" s="2">
        <f>IFERROR(VLOOKUP(A105,'Approved individual amount data'!$A$1:$S$135,6,FALSE),"")</f>
        <v>0</v>
      </c>
      <c r="G105" s="2">
        <f>IFERROR(VLOOKUP(A105,'Approved individual amount data'!$A$1:$S$135,7,FALSE),"")</f>
        <v>0</v>
      </c>
      <c r="H105" s="2">
        <f>IFERROR(VLOOKUP(A105,'Approved individual amount data'!$A$1:$S$135,8,FALSE),"")</f>
        <v>0</v>
      </c>
      <c r="I105" s="2">
        <f>IFERROR(VLOOKUP(A105,'Approved individual amount data'!$A$1:$S$135,9,FALSE),"")</f>
        <v>0</v>
      </c>
      <c r="J105" s="2">
        <f>IFERROR(VLOOKUP(A105,'Approved individual amount data'!$A$1:$S$135,10,FALSE),"")</f>
        <v>0</v>
      </c>
      <c r="K105" s="2">
        <f>IFERROR(VLOOKUP(A105,'Approved individual amount data'!$A$1:$S$135,11,FALSE),"")</f>
        <v>0</v>
      </c>
      <c r="L105" s="2">
        <f>IFERROR(VLOOKUP(A105,'Approved individual amount data'!$A$1:$S$135,12,FALSE),"")</f>
        <v>0</v>
      </c>
      <c r="M105" s="2">
        <f>IFERROR(VLOOKUP(A105,'Approved individual amount data'!$A$1:$S$135,13,FALSE),"")</f>
        <v>0</v>
      </c>
      <c r="N105" s="2">
        <f>IFERROR(VLOOKUP(A105,'Approved individual amount data'!$A$1:$S$135,14,FALSE),"")</f>
        <v>0</v>
      </c>
      <c r="O105" s="2">
        <f>IFERROR(VLOOKUP(A105,'Approved individual amount data'!$A$1:$S$135,15,FALSE),"")</f>
        <v>0</v>
      </c>
      <c r="P105" s="2">
        <f>IFERROR(VLOOKUP(A105,'Approved individual amount data'!$A$1:$S$135,16,FALSE),"")</f>
        <v>0</v>
      </c>
      <c r="Q105" s="2">
        <f>IFERROR(VLOOKUP(A105,'Approved individual amount data'!$A$1:$S$135,17,FALSE),"")</f>
        <v>0</v>
      </c>
      <c r="R105" s="2">
        <f>IFERROR(VLOOKUP(A105,'Approved individual amount data'!$A$1:$S$135,18,FALSE),"")</f>
        <v>0</v>
      </c>
      <c r="S105" s="2">
        <f>IFERROR(VLOOKUP(A105,'Approved individual amount data'!$A$1:$S$135,19,FALSE),"")</f>
        <v>0</v>
      </c>
    </row>
    <row r="106" spans="1:19" x14ac:dyDescent="0.3">
      <c r="A106" t="str">
        <f>'Local multi year dist'!M106</f>
        <v>Radford City</v>
      </c>
      <c r="B106" s="2">
        <f>IFERROR(VLOOKUP(A106,'Approved individual amount data'!$A$1:$S$135,2,FALSE),"")</f>
        <v>0</v>
      </c>
      <c r="C106" s="2">
        <f>IFERROR(VLOOKUP(A106,'Approved individual amount data'!$A$1:$S$135,3,FALSE),"")</f>
        <v>0</v>
      </c>
      <c r="D106" s="2">
        <f>IFERROR(VLOOKUP(A106,'Approved individual amount data'!$A$1:$S$135,4,FALSE),"")</f>
        <v>26878</v>
      </c>
      <c r="E106" s="2">
        <f>IFERROR(VLOOKUP(A106,'Approved individual amount data'!$A$1:$S$135,5,FALSE),"")</f>
        <v>0</v>
      </c>
      <c r="F106" s="2">
        <f>IFERROR(VLOOKUP(A106,'Approved individual amount data'!$A$1:$S$135,6,FALSE),"")</f>
        <v>0</v>
      </c>
      <c r="G106" s="2">
        <f>IFERROR(VLOOKUP(A106,'Approved individual amount data'!$A$1:$S$135,7,FALSE),"")</f>
        <v>0</v>
      </c>
      <c r="H106" s="2">
        <f>IFERROR(VLOOKUP(A106,'Approved individual amount data'!$A$1:$S$135,8,FALSE),"")</f>
        <v>0</v>
      </c>
      <c r="I106" s="2">
        <f>IFERROR(VLOOKUP(A106,'Approved individual amount data'!$A$1:$S$135,9,FALSE),"")</f>
        <v>0</v>
      </c>
      <c r="J106" s="2">
        <f>IFERROR(VLOOKUP(A106,'Approved individual amount data'!$A$1:$S$135,10,FALSE),"")</f>
        <v>0</v>
      </c>
      <c r="K106" s="2">
        <f>IFERROR(VLOOKUP(A106,'Approved individual amount data'!$A$1:$S$135,11,FALSE),"")</f>
        <v>0</v>
      </c>
      <c r="L106" s="2">
        <f>IFERROR(VLOOKUP(A106,'Approved individual amount data'!$A$1:$S$135,12,FALSE),"")</f>
        <v>0</v>
      </c>
      <c r="M106" s="2">
        <f>IFERROR(VLOOKUP(A106,'Approved individual amount data'!$A$1:$S$135,13,FALSE),"")</f>
        <v>0</v>
      </c>
      <c r="N106" s="2">
        <f>IFERROR(VLOOKUP(A106,'Approved individual amount data'!$A$1:$S$135,14,FALSE),"")</f>
        <v>0</v>
      </c>
      <c r="O106" s="2">
        <f>IFERROR(VLOOKUP(A106,'Approved individual amount data'!$A$1:$S$135,15,FALSE),"")</f>
        <v>0</v>
      </c>
      <c r="P106" s="2">
        <f>IFERROR(VLOOKUP(A106,'Approved individual amount data'!$A$1:$S$135,16,FALSE),"")</f>
        <v>0</v>
      </c>
      <c r="Q106" s="2">
        <f>IFERROR(VLOOKUP(A106,'Approved individual amount data'!$A$1:$S$135,17,FALSE),"")</f>
        <v>0</v>
      </c>
      <c r="R106" s="2">
        <f>IFERROR(VLOOKUP(A106,'Approved individual amount data'!$A$1:$S$135,18,FALSE),"")</f>
        <v>0</v>
      </c>
      <c r="S106" s="2">
        <f>IFERROR(VLOOKUP(A106,'Approved individual amount data'!$A$1:$S$135,19,FALSE),"")</f>
        <v>0</v>
      </c>
    </row>
    <row r="107" spans="1:19" x14ac:dyDescent="0.3">
      <c r="A107" t="str">
        <f>'Local multi year dist'!M107</f>
        <v>Rappahannock County</v>
      </c>
      <c r="B107" s="2">
        <f>IFERROR(VLOOKUP(A107,'Approved individual amount data'!$A$1:$S$135,2,FALSE),"")</f>
        <v>0</v>
      </c>
      <c r="C107" s="2">
        <f>IFERROR(VLOOKUP(A107,'Approved individual amount data'!$A$1:$S$135,3,FALSE),"")</f>
        <v>0</v>
      </c>
      <c r="D107" s="2">
        <f>IFERROR(VLOOKUP(A107,'Approved individual amount data'!$A$1:$S$135,4,FALSE),"")</f>
        <v>0</v>
      </c>
      <c r="E107" s="2">
        <f>IFERROR(VLOOKUP(A107,'Approved individual amount data'!$A$1:$S$135,5,FALSE),"")</f>
        <v>0</v>
      </c>
      <c r="F107" s="2">
        <f>IFERROR(VLOOKUP(A107,'Approved individual amount data'!$A$1:$S$135,6,FALSE),"")</f>
        <v>0</v>
      </c>
      <c r="G107" s="2">
        <f>IFERROR(VLOOKUP(A107,'Approved individual amount data'!$A$1:$S$135,7,FALSE),"")</f>
        <v>0</v>
      </c>
      <c r="H107" s="2">
        <f>IFERROR(VLOOKUP(A107,'Approved individual amount data'!$A$1:$S$135,8,FALSE),"")</f>
        <v>0</v>
      </c>
      <c r="I107" s="2">
        <f>IFERROR(VLOOKUP(A107,'Approved individual amount data'!$A$1:$S$135,9,FALSE),"")</f>
        <v>0</v>
      </c>
      <c r="J107" s="2">
        <f>IFERROR(VLOOKUP(A107,'Approved individual amount data'!$A$1:$S$135,10,FALSE),"")</f>
        <v>0</v>
      </c>
      <c r="K107" s="2">
        <f>IFERROR(VLOOKUP(A107,'Approved individual amount data'!$A$1:$S$135,11,FALSE),"")</f>
        <v>0</v>
      </c>
      <c r="L107" s="2">
        <f>IFERROR(VLOOKUP(A107,'Approved individual amount data'!$A$1:$S$135,12,FALSE),"")</f>
        <v>0</v>
      </c>
      <c r="M107" s="2">
        <f>IFERROR(VLOOKUP(A107,'Approved individual amount data'!$A$1:$S$135,13,FALSE),"")</f>
        <v>0</v>
      </c>
      <c r="N107" s="2">
        <f>IFERROR(VLOOKUP(A107,'Approved individual amount data'!$A$1:$S$135,14,FALSE),"")</f>
        <v>0</v>
      </c>
      <c r="O107" s="2">
        <f>IFERROR(VLOOKUP(A107,'Approved individual amount data'!$A$1:$S$135,15,FALSE),"")</f>
        <v>0</v>
      </c>
      <c r="P107" s="2">
        <f>IFERROR(VLOOKUP(A107,'Approved individual amount data'!$A$1:$S$135,16,FALSE),"")</f>
        <v>0</v>
      </c>
      <c r="Q107" s="2">
        <f>IFERROR(VLOOKUP(A107,'Approved individual amount data'!$A$1:$S$135,17,FALSE),"")</f>
        <v>0</v>
      </c>
      <c r="R107" s="2">
        <f>IFERROR(VLOOKUP(A107,'Approved individual amount data'!$A$1:$S$135,18,FALSE),"")</f>
        <v>0</v>
      </c>
      <c r="S107" s="2">
        <f>IFERROR(VLOOKUP(A107,'Approved individual amount data'!$A$1:$S$135,19,FALSE),"")</f>
        <v>0</v>
      </c>
    </row>
    <row r="108" spans="1:19" x14ac:dyDescent="0.3">
      <c r="A108" t="str">
        <f>'Local multi year dist'!M108</f>
        <v>Richmond County</v>
      </c>
      <c r="B108" s="2">
        <f>IFERROR(VLOOKUP(A108,'Approved individual amount data'!$A$1:$S$135,2,FALSE),"")</f>
        <v>0</v>
      </c>
      <c r="C108" s="2">
        <f>IFERROR(VLOOKUP(A108,'Approved individual amount data'!$A$1:$S$135,3,FALSE),"")</f>
        <v>0</v>
      </c>
      <c r="D108" s="2">
        <f>IFERROR(VLOOKUP(A108,'Approved individual amount data'!$A$1:$S$135,4,FALSE),"")</f>
        <v>0</v>
      </c>
      <c r="E108" s="2">
        <f>IFERROR(VLOOKUP(A108,'Approved individual amount data'!$A$1:$S$135,5,FALSE),"")</f>
        <v>0</v>
      </c>
      <c r="F108" s="2">
        <f>IFERROR(VLOOKUP(A108,'Approved individual amount data'!$A$1:$S$135,6,FALSE),"")</f>
        <v>0</v>
      </c>
      <c r="G108" s="2">
        <f>IFERROR(VLOOKUP(A108,'Approved individual amount data'!$A$1:$S$135,7,FALSE),"")</f>
        <v>0</v>
      </c>
      <c r="H108" s="2">
        <f>IFERROR(VLOOKUP(A108,'Approved individual amount data'!$A$1:$S$135,8,FALSE),"")</f>
        <v>0</v>
      </c>
      <c r="I108" s="2">
        <f>IFERROR(VLOOKUP(A108,'Approved individual amount data'!$A$1:$S$135,9,FALSE),"")</f>
        <v>0</v>
      </c>
      <c r="J108" s="2">
        <f>IFERROR(VLOOKUP(A108,'Approved individual amount data'!$A$1:$S$135,10,FALSE),"")</f>
        <v>0</v>
      </c>
      <c r="K108" s="2">
        <f>IFERROR(VLOOKUP(A108,'Approved individual amount data'!$A$1:$S$135,11,FALSE),"")</f>
        <v>0</v>
      </c>
      <c r="L108" s="2">
        <f>IFERROR(VLOOKUP(A108,'Approved individual amount data'!$A$1:$S$135,12,FALSE),"")</f>
        <v>0</v>
      </c>
      <c r="M108" s="2">
        <f>IFERROR(VLOOKUP(A108,'Approved individual amount data'!$A$1:$S$135,13,FALSE),"")</f>
        <v>0</v>
      </c>
      <c r="N108" s="2">
        <f>IFERROR(VLOOKUP(A108,'Approved individual amount data'!$A$1:$S$135,14,FALSE),"")</f>
        <v>0</v>
      </c>
      <c r="O108" s="2">
        <f>IFERROR(VLOOKUP(A108,'Approved individual amount data'!$A$1:$S$135,15,FALSE),"")</f>
        <v>0</v>
      </c>
      <c r="P108" s="2">
        <f>IFERROR(VLOOKUP(A108,'Approved individual amount data'!$A$1:$S$135,16,FALSE),"")</f>
        <v>0</v>
      </c>
      <c r="Q108" s="2">
        <f>IFERROR(VLOOKUP(A108,'Approved individual amount data'!$A$1:$S$135,17,FALSE),"")</f>
        <v>0</v>
      </c>
      <c r="R108" s="2">
        <f>IFERROR(VLOOKUP(A108,'Approved individual amount data'!$A$1:$S$135,18,FALSE),"")</f>
        <v>0</v>
      </c>
      <c r="S108" s="2">
        <f>IFERROR(VLOOKUP(A108,'Approved individual amount data'!$A$1:$S$135,19,FALSE),"")</f>
        <v>0</v>
      </c>
    </row>
    <row r="109" spans="1:19" x14ac:dyDescent="0.3">
      <c r="A109" t="str">
        <f>'Local multi year dist'!M109</f>
        <v>Richmond City</v>
      </c>
      <c r="B109" s="2">
        <f>IFERROR(VLOOKUP(A109,'Approved individual amount data'!$A$1:$S$135,2,FALSE),"")</f>
        <v>0</v>
      </c>
      <c r="C109" s="2">
        <f>IFERROR(VLOOKUP(A109,'Approved individual amount data'!$A$1:$S$135,3,FALSE),"")</f>
        <v>0</v>
      </c>
      <c r="D109" s="2">
        <f>IFERROR(VLOOKUP(A109,'Approved individual amount data'!$A$1:$S$135,4,FALSE),"")</f>
        <v>9642</v>
      </c>
      <c r="E109" s="2">
        <f>IFERROR(VLOOKUP(A109,'Approved individual amount data'!$A$1:$S$135,5,FALSE),"")</f>
        <v>0</v>
      </c>
      <c r="F109" s="2">
        <f>IFERROR(VLOOKUP(A109,'Approved individual amount data'!$A$1:$S$135,6,FALSE),"")</f>
        <v>0</v>
      </c>
      <c r="G109" s="2">
        <f>IFERROR(VLOOKUP(A109,'Approved individual amount data'!$A$1:$S$135,7,FALSE),"")</f>
        <v>0</v>
      </c>
      <c r="H109" s="2">
        <f>IFERROR(VLOOKUP(A109,'Approved individual amount data'!$A$1:$S$135,8,FALSE),"")</f>
        <v>0</v>
      </c>
      <c r="I109" s="2">
        <f>IFERROR(VLOOKUP(A109,'Approved individual amount data'!$A$1:$S$135,9,FALSE),"")</f>
        <v>0</v>
      </c>
      <c r="J109" s="2">
        <f>IFERROR(VLOOKUP(A109,'Approved individual amount data'!$A$1:$S$135,10,FALSE),"")</f>
        <v>0</v>
      </c>
      <c r="K109" s="2">
        <f>IFERROR(VLOOKUP(A109,'Approved individual amount data'!$A$1:$S$135,11,FALSE),"")</f>
        <v>0</v>
      </c>
      <c r="L109" s="2">
        <f>IFERROR(VLOOKUP(A109,'Approved individual amount data'!$A$1:$S$135,12,FALSE),"")</f>
        <v>0</v>
      </c>
      <c r="M109" s="2">
        <f>IFERROR(VLOOKUP(A109,'Approved individual amount data'!$A$1:$S$135,13,FALSE),"")</f>
        <v>0</v>
      </c>
      <c r="N109" s="2">
        <f>IFERROR(VLOOKUP(A109,'Approved individual amount data'!$A$1:$S$135,14,FALSE),"")</f>
        <v>0</v>
      </c>
      <c r="O109" s="2">
        <f>IFERROR(VLOOKUP(A109,'Approved individual amount data'!$A$1:$S$135,15,FALSE),"")</f>
        <v>0</v>
      </c>
      <c r="P109" s="2">
        <f>IFERROR(VLOOKUP(A109,'Approved individual amount data'!$A$1:$S$135,16,FALSE),"")</f>
        <v>0</v>
      </c>
      <c r="Q109" s="2">
        <f>IFERROR(VLOOKUP(A109,'Approved individual amount data'!$A$1:$S$135,17,FALSE),"")</f>
        <v>0</v>
      </c>
      <c r="R109" s="2">
        <f>IFERROR(VLOOKUP(A109,'Approved individual amount data'!$A$1:$S$135,18,FALSE),"")</f>
        <v>0</v>
      </c>
      <c r="S109" s="2">
        <f>IFERROR(VLOOKUP(A109,'Approved individual amount data'!$A$1:$S$135,19,FALSE),"")</f>
        <v>0</v>
      </c>
    </row>
    <row r="110" spans="1:19" x14ac:dyDescent="0.3">
      <c r="A110" t="str">
        <f>'Local multi year dist'!M110</f>
        <v>Roanoke County</v>
      </c>
      <c r="B110" s="2">
        <f>IFERROR(VLOOKUP(A110,'Approved individual amount data'!$A$1:$S$135,2,FALSE),"")</f>
        <v>0</v>
      </c>
      <c r="C110" s="2">
        <f>IFERROR(VLOOKUP(A110,'Approved individual amount data'!$A$1:$S$135,3,FALSE),"")</f>
        <v>0</v>
      </c>
      <c r="D110" s="2">
        <f>IFERROR(VLOOKUP(A110,'Approved individual amount data'!$A$1:$S$135,4,FALSE),"")</f>
        <v>0</v>
      </c>
      <c r="E110" s="2">
        <f>IFERROR(VLOOKUP(A110,'Approved individual amount data'!$A$1:$S$135,5,FALSE),"")</f>
        <v>0</v>
      </c>
      <c r="F110" s="2">
        <f>IFERROR(VLOOKUP(A110,'Approved individual amount data'!$A$1:$S$135,6,FALSE),"")</f>
        <v>0</v>
      </c>
      <c r="G110" s="2">
        <f>IFERROR(VLOOKUP(A110,'Approved individual amount data'!$A$1:$S$135,7,FALSE),"")</f>
        <v>0</v>
      </c>
      <c r="H110" s="2">
        <f>IFERROR(VLOOKUP(A110,'Approved individual amount data'!$A$1:$S$135,8,FALSE),"")</f>
        <v>0</v>
      </c>
      <c r="I110" s="2">
        <f>IFERROR(VLOOKUP(A110,'Approved individual amount data'!$A$1:$S$135,9,FALSE),"")</f>
        <v>0</v>
      </c>
      <c r="J110" s="2">
        <f>IFERROR(VLOOKUP(A110,'Approved individual amount data'!$A$1:$S$135,10,FALSE),"")</f>
        <v>0</v>
      </c>
      <c r="K110" s="2">
        <f>IFERROR(VLOOKUP(A110,'Approved individual amount data'!$A$1:$S$135,11,FALSE),"")</f>
        <v>0</v>
      </c>
      <c r="L110" s="2">
        <f>IFERROR(VLOOKUP(A110,'Approved individual amount data'!$A$1:$S$135,12,FALSE),"")</f>
        <v>0</v>
      </c>
      <c r="M110" s="2">
        <f>IFERROR(VLOOKUP(A110,'Approved individual amount data'!$A$1:$S$135,13,FALSE),"")</f>
        <v>0</v>
      </c>
      <c r="N110" s="2">
        <f>IFERROR(VLOOKUP(A110,'Approved individual amount data'!$A$1:$S$135,14,FALSE),"")</f>
        <v>0</v>
      </c>
      <c r="O110" s="2">
        <f>IFERROR(VLOOKUP(A110,'Approved individual amount data'!$A$1:$S$135,15,FALSE),"")</f>
        <v>0</v>
      </c>
      <c r="P110" s="2">
        <f>IFERROR(VLOOKUP(A110,'Approved individual amount data'!$A$1:$S$135,16,FALSE),"")</f>
        <v>0</v>
      </c>
      <c r="Q110" s="2">
        <f>IFERROR(VLOOKUP(A110,'Approved individual amount data'!$A$1:$S$135,17,FALSE),"")</f>
        <v>0</v>
      </c>
      <c r="R110" s="2">
        <f>IFERROR(VLOOKUP(A110,'Approved individual amount data'!$A$1:$S$135,18,FALSE),"")</f>
        <v>0</v>
      </c>
      <c r="S110" s="2">
        <f>IFERROR(VLOOKUP(A110,'Approved individual amount data'!$A$1:$S$135,19,FALSE),"")</f>
        <v>0</v>
      </c>
    </row>
    <row r="111" spans="1:19" x14ac:dyDescent="0.3">
      <c r="A111" t="str">
        <f>'Local multi year dist'!M111</f>
        <v>Roanoke City</v>
      </c>
      <c r="B111" s="2">
        <f>IFERROR(VLOOKUP(A111,'Approved individual amount data'!$A$1:$S$135,2,FALSE),"")</f>
        <v>0</v>
      </c>
      <c r="C111" s="2">
        <f>IFERROR(VLOOKUP(A111,'Approved individual amount data'!$A$1:$S$135,3,FALSE),"")</f>
        <v>0</v>
      </c>
      <c r="D111" s="2">
        <f>IFERROR(VLOOKUP(A111,'Approved individual amount data'!$A$1:$S$135,4,FALSE),"")</f>
        <v>202294</v>
      </c>
      <c r="E111" s="2">
        <f>IFERROR(VLOOKUP(A111,'Approved individual amount data'!$A$1:$S$135,5,FALSE),"")</f>
        <v>0</v>
      </c>
      <c r="F111" s="2">
        <f>IFERROR(VLOOKUP(A111,'Approved individual amount data'!$A$1:$S$135,6,FALSE),"")</f>
        <v>0</v>
      </c>
      <c r="G111" s="2">
        <f>IFERROR(VLOOKUP(A111,'Approved individual amount data'!$A$1:$S$135,7,FALSE),"")</f>
        <v>0</v>
      </c>
      <c r="H111" s="2">
        <f>IFERROR(VLOOKUP(A111,'Approved individual amount data'!$A$1:$S$135,8,FALSE),"")</f>
        <v>0</v>
      </c>
      <c r="I111" s="2">
        <f>IFERROR(VLOOKUP(A111,'Approved individual amount data'!$A$1:$S$135,9,FALSE),"")</f>
        <v>0</v>
      </c>
      <c r="J111" s="2">
        <f>IFERROR(VLOOKUP(A111,'Approved individual amount data'!$A$1:$S$135,10,FALSE),"")</f>
        <v>0</v>
      </c>
      <c r="K111" s="2">
        <f>IFERROR(VLOOKUP(A111,'Approved individual amount data'!$A$1:$S$135,11,FALSE),"")</f>
        <v>0</v>
      </c>
      <c r="L111" s="2">
        <f>IFERROR(VLOOKUP(A111,'Approved individual amount data'!$A$1:$S$135,12,FALSE),"")</f>
        <v>0</v>
      </c>
      <c r="M111" s="2">
        <f>IFERROR(VLOOKUP(A111,'Approved individual amount data'!$A$1:$S$135,13,FALSE),"")</f>
        <v>0</v>
      </c>
      <c r="N111" s="2">
        <f>IFERROR(VLOOKUP(A111,'Approved individual amount data'!$A$1:$S$135,14,FALSE),"")</f>
        <v>0</v>
      </c>
      <c r="O111" s="2">
        <f>IFERROR(VLOOKUP(A111,'Approved individual amount data'!$A$1:$S$135,15,FALSE),"")</f>
        <v>0</v>
      </c>
      <c r="P111" s="2">
        <f>IFERROR(VLOOKUP(A111,'Approved individual amount data'!$A$1:$S$135,16,FALSE),"")</f>
        <v>0</v>
      </c>
      <c r="Q111" s="2">
        <f>IFERROR(VLOOKUP(A111,'Approved individual amount data'!$A$1:$S$135,17,FALSE),"")</f>
        <v>0</v>
      </c>
      <c r="R111" s="2">
        <f>IFERROR(VLOOKUP(A111,'Approved individual amount data'!$A$1:$S$135,18,FALSE),"")</f>
        <v>0</v>
      </c>
      <c r="S111" s="2">
        <f>IFERROR(VLOOKUP(A111,'Approved individual amount data'!$A$1:$S$135,19,FALSE),"")</f>
        <v>0</v>
      </c>
    </row>
    <row r="112" spans="1:19" x14ac:dyDescent="0.3">
      <c r="A112" t="str">
        <f>'Local multi year dist'!M112</f>
        <v>Rockbridge County</v>
      </c>
      <c r="B112" s="2">
        <f>IFERROR(VLOOKUP(A112,'Approved individual amount data'!$A$1:$S$135,2,FALSE),"")</f>
        <v>0</v>
      </c>
      <c r="C112" s="2">
        <f>IFERROR(VLOOKUP(A112,'Approved individual amount data'!$A$1:$S$135,3,FALSE),"")</f>
        <v>0</v>
      </c>
      <c r="D112" s="2">
        <f>IFERROR(VLOOKUP(A112,'Approved individual amount data'!$A$1:$S$135,4,FALSE),"")</f>
        <v>0</v>
      </c>
      <c r="E112" s="2">
        <f>IFERROR(VLOOKUP(A112,'Approved individual amount data'!$A$1:$S$135,5,FALSE),"")</f>
        <v>0</v>
      </c>
      <c r="F112" s="2">
        <f>IFERROR(VLOOKUP(A112,'Approved individual amount data'!$A$1:$S$135,6,FALSE),"")</f>
        <v>0</v>
      </c>
      <c r="G112" s="2">
        <f>IFERROR(VLOOKUP(A112,'Approved individual amount data'!$A$1:$S$135,7,FALSE),"")</f>
        <v>0</v>
      </c>
      <c r="H112" s="2">
        <f>IFERROR(VLOOKUP(A112,'Approved individual amount data'!$A$1:$S$135,8,FALSE),"")</f>
        <v>0</v>
      </c>
      <c r="I112" s="2">
        <f>IFERROR(VLOOKUP(A112,'Approved individual amount data'!$A$1:$S$135,9,FALSE),"")</f>
        <v>0</v>
      </c>
      <c r="J112" s="2">
        <f>IFERROR(VLOOKUP(A112,'Approved individual amount data'!$A$1:$S$135,10,FALSE),"")</f>
        <v>0</v>
      </c>
      <c r="K112" s="2">
        <f>IFERROR(VLOOKUP(A112,'Approved individual amount data'!$A$1:$S$135,11,FALSE),"")</f>
        <v>0</v>
      </c>
      <c r="L112" s="2">
        <f>IFERROR(VLOOKUP(A112,'Approved individual amount data'!$A$1:$S$135,12,FALSE),"")</f>
        <v>0</v>
      </c>
      <c r="M112" s="2">
        <f>IFERROR(VLOOKUP(A112,'Approved individual amount data'!$A$1:$S$135,13,FALSE),"")</f>
        <v>0</v>
      </c>
      <c r="N112" s="2">
        <f>IFERROR(VLOOKUP(A112,'Approved individual amount data'!$A$1:$S$135,14,FALSE),"")</f>
        <v>0</v>
      </c>
      <c r="O112" s="2">
        <f>IFERROR(VLOOKUP(A112,'Approved individual amount data'!$A$1:$S$135,15,FALSE),"")</f>
        <v>0</v>
      </c>
      <c r="P112" s="2">
        <f>IFERROR(VLOOKUP(A112,'Approved individual amount data'!$A$1:$S$135,16,FALSE),"")</f>
        <v>0</v>
      </c>
      <c r="Q112" s="2">
        <f>IFERROR(VLOOKUP(A112,'Approved individual amount data'!$A$1:$S$135,17,FALSE),"")</f>
        <v>0</v>
      </c>
      <c r="R112" s="2">
        <f>IFERROR(VLOOKUP(A112,'Approved individual amount data'!$A$1:$S$135,18,FALSE),"")</f>
        <v>0</v>
      </c>
      <c r="S112" s="2">
        <f>IFERROR(VLOOKUP(A112,'Approved individual amount data'!$A$1:$S$135,19,FALSE),"")</f>
        <v>0</v>
      </c>
    </row>
    <row r="113" spans="1:19" x14ac:dyDescent="0.3">
      <c r="A113" t="str">
        <f>'Local multi year dist'!M113</f>
        <v>Rockingham County</v>
      </c>
      <c r="B113" s="2">
        <f>IFERROR(VLOOKUP(A113,'Approved individual amount data'!$A$1:$S$135,2,FALSE),"")</f>
        <v>0</v>
      </c>
      <c r="C113" s="2">
        <f>IFERROR(VLOOKUP(A113,'Approved individual amount data'!$A$1:$S$135,3,FALSE),"")</f>
        <v>0</v>
      </c>
      <c r="D113" s="2">
        <f>IFERROR(VLOOKUP(A113,'Approved individual amount data'!$A$1:$S$135,4,FALSE),"")</f>
        <v>0</v>
      </c>
      <c r="E113" s="2">
        <f>IFERROR(VLOOKUP(A113,'Approved individual amount data'!$A$1:$S$135,5,FALSE),"")</f>
        <v>0</v>
      </c>
      <c r="F113" s="2">
        <f>IFERROR(VLOOKUP(A113,'Approved individual amount data'!$A$1:$S$135,6,FALSE),"")</f>
        <v>0</v>
      </c>
      <c r="G113" s="2">
        <f>IFERROR(VLOOKUP(A113,'Approved individual amount data'!$A$1:$S$135,7,FALSE),"")</f>
        <v>0</v>
      </c>
      <c r="H113" s="2">
        <f>IFERROR(VLOOKUP(A113,'Approved individual amount data'!$A$1:$S$135,8,FALSE),"")</f>
        <v>0</v>
      </c>
      <c r="I113" s="2">
        <f>IFERROR(VLOOKUP(A113,'Approved individual amount data'!$A$1:$S$135,9,FALSE),"")</f>
        <v>0</v>
      </c>
      <c r="J113" s="2">
        <f>IFERROR(VLOOKUP(A113,'Approved individual amount data'!$A$1:$S$135,10,FALSE),"")</f>
        <v>0</v>
      </c>
      <c r="K113" s="2">
        <f>IFERROR(VLOOKUP(A113,'Approved individual amount data'!$A$1:$S$135,11,FALSE),"")</f>
        <v>0</v>
      </c>
      <c r="L113" s="2">
        <f>IFERROR(VLOOKUP(A113,'Approved individual amount data'!$A$1:$S$135,12,FALSE),"")</f>
        <v>0</v>
      </c>
      <c r="M113" s="2">
        <f>IFERROR(VLOOKUP(A113,'Approved individual amount data'!$A$1:$S$135,13,FALSE),"")</f>
        <v>0</v>
      </c>
      <c r="N113" s="2">
        <f>IFERROR(VLOOKUP(A113,'Approved individual amount data'!$A$1:$S$135,14,FALSE),"")</f>
        <v>0</v>
      </c>
      <c r="O113" s="2">
        <f>IFERROR(VLOOKUP(A113,'Approved individual amount data'!$A$1:$S$135,15,FALSE),"")</f>
        <v>0</v>
      </c>
      <c r="P113" s="2">
        <f>IFERROR(VLOOKUP(A113,'Approved individual amount data'!$A$1:$S$135,16,FALSE),"")</f>
        <v>0</v>
      </c>
      <c r="Q113" s="2">
        <f>IFERROR(VLOOKUP(A113,'Approved individual amount data'!$A$1:$S$135,17,FALSE),"")</f>
        <v>0</v>
      </c>
      <c r="R113" s="2">
        <f>IFERROR(VLOOKUP(A113,'Approved individual amount data'!$A$1:$S$135,18,FALSE),"")</f>
        <v>0</v>
      </c>
      <c r="S113" s="2">
        <f>IFERROR(VLOOKUP(A113,'Approved individual amount data'!$A$1:$S$135,19,FALSE),"")</f>
        <v>0</v>
      </c>
    </row>
    <row r="114" spans="1:19" x14ac:dyDescent="0.3">
      <c r="A114" t="str">
        <f>'Local multi year dist'!M114</f>
        <v>Russell County</v>
      </c>
      <c r="B114" s="2">
        <f>IFERROR(VLOOKUP(A114,'Approved individual amount data'!$A$1:$S$135,2,FALSE),"")</f>
        <v>0</v>
      </c>
      <c r="C114" s="2">
        <f>IFERROR(VLOOKUP(A114,'Approved individual amount data'!$A$1:$S$135,3,FALSE),"")</f>
        <v>0</v>
      </c>
      <c r="D114" s="2">
        <f>IFERROR(VLOOKUP(A114,'Approved individual amount data'!$A$1:$S$135,4,FALSE),"")</f>
        <v>0</v>
      </c>
      <c r="E114" s="2">
        <f>IFERROR(VLOOKUP(A114,'Approved individual amount data'!$A$1:$S$135,5,FALSE),"")</f>
        <v>0</v>
      </c>
      <c r="F114" s="2">
        <f>IFERROR(VLOOKUP(A114,'Approved individual amount data'!$A$1:$S$135,6,FALSE),"")</f>
        <v>0</v>
      </c>
      <c r="G114" s="2">
        <f>IFERROR(VLOOKUP(A114,'Approved individual amount data'!$A$1:$S$135,7,FALSE),"")</f>
        <v>0</v>
      </c>
      <c r="H114" s="2">
        <f>IFERROR(VLOOKUP(A114,'Approved individual amount data'!$A$1:$S$135,8,FALSE),"")</f>
        <v>0</v>
      </c>
      <c r="I114" s="2">
        <f>IFERROR(VLOOKUP(A114,'Approved individual amount data'!$A$1:$S$135,9,FALSE),"")</f>
        <v>0</v>
      </c>
      <c r="J114" s="2">
        <f>IFERROR(VLOOKUP(A114,'Approved individual amount data'!$A$1:$S$135,10,FALSE),"")</f>
        <v>0</v>
      </c>
      <c r="K114" s="2">
        <f>IFERROR(VLOOKUP(A114,'Approved individual amount data'!$A$1:$S$135,11,FALSE),"")</f>
        <v>0</v>
      </c>
      <c r="L114" s="2">
        <f>IFERROR(VLOOKUP(A114,'Approved individual amount data'!$A$1:$S$135,12,FALSE),"")</f>
        <v>0</v>
      </c>
      <c r="M114" s="2">
        <f>IFERROR(VLOOKUP(A114,'Approved individual amount data'!$A$1:$S$135,13,FALSE),"")</f>
        <v>0</v>
      </c>
      <c r="N114" s="2">
        <f>IFERROR(VLOOKUP(A114,'Approved individual amount data'!$A$1:$S$135,14,FALSE),"")</f>
        <v>0</v>
      </c>
      <c r="O114" s="2">
        <f>IFERROR(VLOOKUP(A114,'Approved individual amount data'!$A$1:$S$135,15,FALSE),"")</f>
        <v>0</v>
      </c>
      <c r="P114" s="2">
        <f>IFERROR(VLOOKUP(A114,'Approved individual amount data'!$A$1:$S$135,16,FALSE),"")</f>
        <v>0</v>
      </c>
      <c r="Q114" s="2">
        <f>IFERROR(VLOOKUP(A114,'Approved individual amount data'!$A$1:$S$135,17,FALSE),"")</f>
        <v>0</v>
      </c>
      <c r="R114" s="2">
        <f>IFERROR(VLOOKUP(A114,'Approved individual amount data'!$A$1:$S$135,18,FALSE),"")</f>
        <v>0</v>
      </c>
      <c r="S114" s="2">
        <f>IFERROR(VLOOKUP(A114,'Approved individual amount data'!$A$1:$S$135,19,FALSE),"")</f>
        <v>0</v>
      </c>
    </row>
    <row r="115" spans="1:19" x14ac:dyDescent="0.3">
      <c r="A115" t="str">
        <f>'Local multi year dist'!M115</f>
        <v>Salem City</v>
      </c>
      <c r="B115" s="2">
        <f>IFERROR(VLOOKUP(A115,'Approved individual amount data'!$A$1:$S$135,2,FALSE),"")</f>
        <v>0</v>
      </c>
      <c r="C115" s="2">
        <f>IFERROR(VLOOKUP(A115,'Approved individual amount data'!$A$1:$S$135,3,FALSE),"")</f>
        <v>0</v>
      </c>
      <c r="D115" s="2">
        <f>IFERROR(VLOOKUP(A115,'Approved individual amount data'!$A$1:$S$135,4,FALSE),"")</f>
        <v>0</v>
      </c>
      <c r="E115" s="2">
        <f>IFERROR(VLOOKUP(A115,'Approved individual amount data'!$A$1:$S$135,5,FALSE),"")</f>
        <v>0</v>
      </c>
      <c r="F115" s="2">
        <f>IFERROR(VLOOKUP(A115,'Approved individual amount data'!$A$1:$S$135,6,FALSE),"")</f>
        <v>0</v>
      </c>
      <c r="G115" s="2">
        <f>IFERROR(VLOOKUP(A115,'Approved individual amount data'!$A$1:$S$135,7,FALSE),"")</f>
        <v>0</v>
      </c>
      <c r="H115" s="2">
        <f>IFERROR(VLOOKUP(A115,'Approved individual amount data'!$A$1:$S$135,8,FALSE),"")</f>
        <v>0</v>
      </c>
      <c r="I115" s="2">
        <f>IFERROR(VLOOKUP(A115,'Approved individual amount data'!$A$1:$S$135,9,FALSE),"")</f>
        <v>0</v>
      </c>
      <c r="J115" s="2">
        <f>IFERROR(VLOOKUP(A115,'Approved individual amount data'!$A$1:$S$135,10,FALSE),"")</f>
        <v>0</v>
      </c>
      <c r="K115" s="2">
        <f>IFERROR(VLOOKUP(A115,'Approved individual amount data'!$A$1:$S$135,11,FALSE),"")</f>
        <v>0</v>
      </c>
      <c r="L115" s="2">
        <f>IFERROR(VLOOKUP(A115,'Approved individual amount data'!$A$1:$S$135,12,FALSE),"")</f>
        <v>0</v>
      </c>
      <c r="M115" s="2">
        <f>IFERROR(VLOOKUP(A115,'Approved individual amount data'!$A$1:$S$135,13,FALSE),"")</f>
        <v>0</v>
      </c>
      <c r="N115" s="2">
        <f>IFERROR(VLOOKUP(A115,'Approved individual amount data'!$A$1:$S$135,14,FALSE),"")</f>
        <v>0</v>
      </c>
      <c r="O115" s="2">
        <f>IFERROR(VLOOKUP(A115,'Approved individual amount data'!$A$1:$S$135,15,FALSE),"")</f>
        <v>0</v>
      </c>
      <c r="P115" s="2">
        <f>IFERROR(VLOOKUP(A115,'Approved individual amount data'!$A$1:$S$135,16,FALSE),"")</f>
        <v>0</v>
      </c>
      <c r="Q115" s="2">
        <f>IFERROR(VLOOKUP(A115,'Approved individual amount data'!$A$1:$S$135,17,FALSE),"")</f>
        <v>0</v>
      </c>
      <c r="R115" s="2">
        <f>IFERROR(VLOOKUP(A115,'Approved individual amount data'!$A$1:$S$135,18,FALSE),"")</f>
        <v>0</v>
      </c>
      <c r="S115" s="2">
        <f>IFERROR(VLOOKUP(A115,'Approved individual amount data'!$A$1:$S$135,19,FALSE),"")</f>
        <v>0</v>
      </c>
    </row>
    <row r="116" spans="1:19" x14ac:dyDescent="0.3">
      <c r="A116" t="str">
        <f>'Local multi year dist'!M116</f>
        <v>Scott County</v>
      </c>
      <c r="B116" s="2">
        <f>IFERROR(VLOOKUP(A116,'Approved individual amount data'!$A$1:$S$135,2,FALSE),"")</f>
        <v>0</v>
      </c>
      <c r="C116" s="2">
        <f>IFERROR(VLOOKUP(A116,'Approved individual amount data'!$A$1:$S$135,3,FALSE),"")</f>
        <v>0</v>
      </c>
      <c r="D116" s="2">
        <f>IFERROR(VLOOKUP(A116,'Approved individual amount data'!$A$1:$S$135,4,FALSE),"")</f>
        <v>10254</v>
      </c>
      <c r="E116" s="2">
        <f>IFERROR(VLOOKUP(A116,'Approved individual amount data'!$A$1:$S$135,5,FALSE),"")</f>
        <v>0</v>
      </c>
      <c r="F116" s="2">
        <f>IFERROR(VLOOKUP(A116,'Approved individual amount data'!$A$1:$S$135,6,FALSE),"")</f>
        <v>0</v>
      </c>
      <c r="G116" s="2">
        <f>IFERROR(VLOOKUP(A116,'Approved individual amount data'!$A$1:$S$135,7,FALSE),"")</f>
        <v>0</v>
      </c>
      <c r="H116" s="2">
        <f>IFERROR(VLOOKUP(A116,'Approved individual amount data'!$A$1:$S$135,8,FALSE),"")</f>
        <v>0</v>
      </c>
      <c r="I116" s="2">
        <f>IFERROR(VLOOKUP(A116,'Approved individual amount data'!$A$1:$S$135,9,FALSE),"")</f>
        <v>0</v>
      </c>
      <c r="J116" s="2">
        <f>IFERROR(VLOOKUP(A116,'Approved individual amount data'!$A$1:$S$135,10,FALSE),"")</f>
        <v>0</v>
      </c>
      <c r="K116" s="2">
        <f>IFERROR(VLOOKUP(A116,'Approved individual amount data'!$A$1:$S$135,11,FALSE),"")</f>
        <v>0</v>
      </c>
      <c r="L116" s="2">
        <f>IFERROR(VLOOKUP(A116,'Approved individual amount data'!$A$1:$S$135,12,FALSE),"")</f>
        <v>0</v>
      </c>
      <c r="M116" s="2">
        <f>IFERROR(VLOOKUP(A116,'Approved individual amount data'!$A$1:$S$135,13,FALSE),"")</f>
        <v>0</v>
      </c>
      <c r="N116" s="2">
        <f>IFERROR(VLOOKUP(A116,'Approved individual amount data'!$A$1:$S$135,14,FALSE),"")</f>
        <v>0</v>
      </c>
      <c r="O116" s="2">
        <f>IFERROR(VLOOKUP(A116,'Approved individual amount data'!$A$1:$S$135,15,FALSE),"")</f>
        <v>0</v>
      </c>
      <c r="P116" s="2">
        <f>IFERROR(VLOOKUP(A116,'Approved individual amount data'!$A$1:$S$135,16,FALSE),"")</f>
        <v>0</v>
      </c>
      <c r="Q116" s="2">
        <f>IFERROR(VLOOKUP(A116,'Approved individual amount data'!$A$1:$S$135,17,FALSE),"")</f>
        <v>0</v>
      </c>
      <c r="R116" s="2">
        <f>IFERROR(VLOOKUP(A116,'Approved individual amount data'!$A$1:$S$135,18,FALSE),"")</f>
        <v>0</v>
      </c>
      <c r="S116" s="2">
        <f>IFERROR(VLOOKUP(A116,'Approved individual amount data'!$A$1:$S$135,19,FALSE),"")</f>
        <v>0</v>
      </c>
    </row>
    <row r="117" spans="1:19" x14ac:dyDescent="0.3">
      <c r="A117" t="str">
        <f>'Local multi year dist'!M117</f>
        <v>Shenandoah County</v>
      </c>
      <c r="B117" s="2">
        <f>IFERROR(VLOOKUP(A117,'Approved individual amount data'!$A$1:$S$135,2,FALSE),"")</f>
        <v>0</v>
      </c>
      <c r="C117" s="2">
        <f>IFERROR(VLOOKUP(A117,'Approved individual amount data'!$A$1:$S$135,3,FALSE),"")</f>
        <v>0</v>
      </c>
      <c r="D117" s="2">
        <f>IFERROR(VLOOKUP(A117,'Approved individual amount data'!$A$1:$S$135,4,FALSE),"")</f>
        <v>0</v>
      </c>
      <c r="E117" s="2">
        <f>IFERROR(VLOOKUP(A117,'Approved individual amount data'!$A$1:$S$135,5,FALSE),"")</f>
        <v>0</v>
      </c>
      <c r="F117" s="2">
        <f>IFERROR(VLOOKUP(A117,'Approved individual amount data'!$A$1:$S$135,6,FALSE),"")</f>
        <v>0</v>
      </c>
      <c r="G117" s="2">
        <f>IFERROR(VLOOKUP(A117,'Approved individual amount data'!$A$1:$S$135,7,FALSE),"")</f>
        <v>0</v>
      </c>
      <c r="H117" s="2">
        <f>IFERROR(VLOOKUP(A117,'Approved individual amount data'!$A$1:$S$135,8,FALSE),"")</f>
        <v>0</v>
      </c>
      <c r="I117" s="2">
        <f>IFERROR(VLOOKUP(A117,'Approved individual amount data'!$A$1:$S$135,9,FALSE),"")</f>
        <v>0</v>
      </c>
      <c r="J117" s="2">
        <f>IFERROR(VLOOKUP(A117,'Approved individual amount data'!$A$1:$S$135,10,FALSE),"")</f>
        <v>0</v>
      </c>
      <c r="K117" s="2">
        <f>IFERROR(VLOOKUP(A117,'Approved individual amount data'!$A$1:$S$135,11,FALSE),"")</f>
        <v>0</v>
      </c>
      <c r="L117" s="2">
        <f>IFERROR(VLOOKUP(A117,'Approved individual amount data'!$A$1:$S$135,12,FALSE),"")</f>
        <v>0</v>
      </c>
      <c r="M117" s="2">
        <f>IFERROR(VLOOKUP(A117,'Approved individual amount data'!$A$1:$S$135,13,FALSE),"")</f>
        <v>0</v>
      </c>
      <c r="N117" s="2">
        <f>IFERROR(VLOOKUP(A117,'Approved individual amount data'!$A$1:$S$135,14,FALSE),"")</f>
        <v>0</v>
      </c>
      <c r="O117" s="2">
        <f>IFERROR(VLOOKUP(A117,'Approved individual amount data'!$A$1:$S$135,15,FALSE),"")</f>
        <v>0</v>
      </c>
      <c r="P117" s="2">
        <f>IFERROR(VLOOKUP(A117,'Approved individual amount data'!$A$1:$S$135,16,FALSE),"")</f>
        <v>0</v>
      </c>
      <c r="Q117" s="2">
        <f>IFERROR(VLOOKUP(A117,'Approved individual amount data'!$A$1:$S$135,17,FALSE),"")</f>
        <v>0</v>
      </c>
      <c r="R117" s="2">
        <f>IFERROR(VLOOKUP(A117,'Approved individual amount data'!$A$1:$S$135,18,FALSE),"")</f>
        <v>0</v>
      </c>
      <c r="S117" s="2">
        <f>IFERROR(VLOOKUP(A117,'Approved individual amount data'!$A$1:$S$135,19,FALSE),"")</f>
        <v>0</v>
      </c>
    </row>
    <row r="118" spans="1:19" x14ac:dyDescent="0.3">
      <c r="A118" t="str">
        <f>'Local multi year dist'!M118</f>
        <v>Smyth County</v>
      </c>
      <c r="B118" s="2">
        <f>IFERROR(VLOOKUP(A118,'Approved individual amount data'!$A$1:$S$135,2,FALSE),"")</f>
        <v>0</v>
      </c>
      <c r="C118" s="2">
        <f>IFERROR(VLOOKUP(A118,'Approved individual amount data'!$A$1:$S$135,3,FALSE),"")</f>
        <v>0</v>
      </c>
      <c r="D118" s="2">
        <f>IFERROR(VLOOKUP(A118,'Approved individual amount data'!$A$1:$S$135,4,FALSE),"")</f>
        <v>0</v>
      </c>
      <c r="E118" s="2">
        <f>IFERROR(VLOOKUP(A118,'Approved individual amount data'!$A$1:$S$135,5,FALSE),"")</f>
        <v>0</v>
      </c>
      <c r="F118" s="2">
        <f>IFERROR(VLOOKUP(A118,'Approved individual amount data'!$A$1:$S$135,6,FALSE),"")</f>
        <v>0</v>
      </c>
      <c r="G118" s="2">
        <f>IFERROR(VLOOKUP(A118,'Approved individual amount data'!$A$1:$S$135,7,FALSE),"")</f>
        <v>0</v>
      </c>
      <c r="H118" s="2">
        <f>IFERROR(VLOOKUP(A118,'Approved individual amount data'!$A$1:$S$135,8,FALSE),"")</f>
        <v>0</v>
      </c>
      <c r="I118" s="2">
        <f>IFERROR(VLOOKUP(A118,'Approved individual amount data'!$A$1:$S$135,9,FALSE),"")</f>
        <v>0</v>
      </c>
      <c r="J118" s="2">
        <f>IFERROR(VLOOKUP(A118,'Approved individual amount data'!$A$1:$S$135,10,FALSE),"")</f>
        <v>0</v>
      </c>
      <c r="K118" s="2">
        <f>IFERROR(VLOOKUP(A118,'Approved individual amount data'!$A$1:$S$135,11,FALSE),"")</f>
        <v>0</v>
      </c>
      <c r="L118" s="2">
        <f>IFERROR(VLOOKUP(A118,'Approved individual amount data'!$A$1:$S$135,12,FALSE),"")</f>
        <v>0</v>
      </c>
      <c r="M118" s="2">
        <f>IFERROR(VLOOKUP(A118,'Approved individual amount data'!$A$1:$S$135,13,FALSE),"")</f>
        <v>0</v>
      </c>
      <c r="N118" s="2">
        <f>IFERROR(VLOOKUP(A118,'Approved individual amount data'!$A$1:$S$135,14,FALSE),"")</f>
        <v>0</v>
      </c>
      <c r="O118" s="2">
        <f>IFERROR(VLOOKUP(A118,'Approved individual amount data'!$A$1:$S$135,15,FALSE),"")</f>
        <v>0</v>
      </c>
      <c r="P118" s="2">
        <f>IFERROR(VLOOKUP(A118,'Approved individual amount data'!$A$1:$S$135,16,FALSE),"")</f>
        <v>0</v>
      </c>
      <c r="Q118" s="2">
        <f>IFERROR(VLOOKUP(A118,'Approved individual amount data'!$A$1:$S$135,17,FALSE),"")</f>
        <v>0</v>
      </c>
      <c r="R118" s="2">
        <f>IFERROR(VLOOKUP(A118,'Approved individual amount data'!$A$1:$S$135,18,FALSE),"")</f>
        <v>0</v>
      </c>
      <c r="S118" s="2">
        <f>IFERROR(VLOOKUP(A118,'Approved individual amount data'!$A$1:$S$135,19,FALSE),"")</f>
        <v>0</v>
      </c>
    </row>
    <row r="119" spans="1:19" x14ac:dyDescent="0.3">
      <c r="A119" t="str">
        <f>'Local multi year dist'!M119</f>
        <v>Southampton County</v>
      </c>
      <c r="B119" s="2">
        <f>IFERROR(VLOOKUP(A119,'Approved individual amount data'!$A$1:$S$135,2,FALSE),"")</f>
        <v>0</v>
      </c>
      <c r="C119" s="2">
        <f>IFERROR(VLOOKUP(A119,'Approved individual amount data'!$A$1:$S$135,3,FALSE),"")</f>
        <v>0</v>
      </c>
      <c r="D119" s="2">
        <f>IFERROR(VLOOKUP(A119,'Approved individual amount data'!$A$1:$S$135,4,FALSE),"")</f>
        <v>0</v>
      </c>
      <c r="E119" s="2">
        <f>IFERROR(VLOOKUP(A119,'Approved individual amount data'!$A$1:$S$135,5,FALSE),"")</f>
        <v>0</v>
      </c>
      <c r="F119" s="2">
        <f>IFERROR(VLOOKUP(A119,'Approved individual amount data'!$A$1:$S$135,6,FALSE),"")</f>
        <v>0</v>
      </c>
      <c r="G119" s="2">
        <f>IFERROR(VLOOKUP(A119,'Approved individual amount data'!$A$1:$S$135,7,FALSE),"")</f>
        <v>0</v>
      </c>
      <c r="H119" s="2">
        <f>IFERROR(VLOOKUP(A119,'Approved individual amount data'!$A$1:$S$135,8,FALSE),"")</f>
        <v>0</v>
      </c>
      <c r="I119" s="2">
        <f>IFERROR(VLOOKUP(A119,'Approved individual amount data'!$A$1:$S$135,9,FALSE),"")</f>
        <v>0</v>
      </c>
      <c r="J119" s="2">
        <f>IFERROR(VLOOKUP(A119,'Approved individual amount data'!$A$1:$S$135,10,FALSE),"")</f>
        <v>0</v>
      </c>
      <c r="K119" s="2">
        <f>IFERROR(VLOOKUP(A119,'Approved individual amount data'!$A$1:$S$135,11,FALSE),"")</f>
        <v>0</v>
      </c>
      <c r="L119" s="2">
        <f>IFERROR(VLOOKUP(A119,'Approved individual amount data'!$A$1:$S$135,12,FALSE),"")</f>
        <v>0</v>
      </c>
      <c r="M119" s="2">
        <f>IFERROR(VLOOKUP(A119,'Approved individual amount data'!$A$1:$S$135,13,FALSE),"")</f>
        <v>0</v>
      </c>
      <c r="N119" s="2">
        <f>IFERROR(VLOOKUP(A119,'Approved individual amount data'!$A$1:$S$135,14,FALSE),"")</f>
        <v>0</v>
      </c>
      <c r="O119" s="2">
        <f>IFERROR(VLOOKUP(A119,'Approved individual amount data'!$A$1:$S$135,15,FALSE),"")</f>
        <v>0</v>
      </c>
      <c r="P119" s="2">
        <f>IFERROR(VLOOKUP(A119,'Approved individual amount data'!$A$1:$S$135,16,FALSE),"")</f>
        <v>0</v>
      </c>
      <c r="Q119" s="2">
        <f>IFERROR(VLOOKUP(A119,'Approved individual amount data'!$A$1:$S$135,17,FALSE),"")</f>
        <v>0</v>
      </c>
      <c r="R119" s="2">
        <f>IFERROR(VLOOKUP(A119,'Approved individual amount data'!$A$1:$S$135,18,FALSE),"")</f>
        <v>0</v>
      </c>
      <c r="S119" s="2">
        <f>IFERROR(VLOOKUP(A119,'Approved individual amount data'!$A$1:$S$135,19,FALSE),"")</f>
        <v>0</v>
      </c>
    </row>
    <row r="120" spans="1:19" x14ac:dyDescent="0.3">
      <c r="A120" t="str">
        <f>'Local multi year dist'!M120</f>
        <v>Spotsylvania County</v>
      </c>
      <c r="B120" s="2">
        <f>IFERROR(VLOOKUP(A120,'Approved individual amount data'!$A$1:$S$135,2,FALSE),"")</f>
        <v>0</v>
      </c>
      <c r="C120" s="2">
        <f>IFERROR(VLOOKUP(A120,'Approved individual amount data'!$A$1:$S$135,3,FALSE),"")</f>
        <v>0</v>
      </c>
      <c r="D120" s="2">
        <f>IFERROR(VLOOKUP(A120,'Approved individual amount data'!$A$1:$S$135,4,FALSE),"")</f>
        <v>91390</v>
      </c>
      <c r="E120" s="2">
        <f>IFERROR(VLOOKUP(A120,'Approved individual amount data'!$A$1:$S$135,5,FALSE),"")</f>
        <v>0</v>
      </c>
      <c r="F120" s="2">
        <f>IFERROR(VLOOKUP(A120,'Approved individual amount data'!$A$1:$S$135,6,FALSE),"")</f>
        <v>0</v>
      </c>
      <c r="G120" s="2">
        <f>IFERROR(VLOOKUP(A120,'Approved individual amount data'!$A$1:$S$135,7,FALSE),"")</f>
        <v>0</v>
      </c>
      <c r="H120" s="2">
        <f>IFERROR(VLOOKUP(A120,'Approved individual amount data'!$A$1:$S$135,8,FALSE),"")</f>
        <v>0</v>
      </c>
      <c r="I120" s="2">
        <f>IFERROR(VLOOKUP(A120,'Approved individual amount data'!$A$1:$S$135,9,FALSE),"")</f>
        <v>0</v>
      </c>
      <c r="J120" s="2">
        <f>IFERROR(VLOOKUP(A120,'Approved individual amount data'!$A$1:$S$135,10,FALSE),"")</f>
        <v>0</v>
      </c>
      <c r="K120" s="2">
        <f>IFERROR(VLOOKUP(A120,'Approved individual amount data'!$A$1:$S$135,11,FALSE),"")</f>
        <v>0</v>
      </c>
      <c r="L120" s="2">
        <f>IFERROR(VLOOKUP(A120,'Approved individual amount data'!$A$1:$S$135,12,FALSE),"")</f>
        <v>0</v>
      </c>
      <c r="M120" s="2">
        <f>IFERROR(VLOOKUP(A120,'Approved individual amount data'!$A$1:$S$135,13,FALSE),"")</f>
        <v>0</v>
      </c>
      <c r="N120" s="2">
        <f>IFERROR(VLOOKUP(A120,'Approved individual amount data'!$A$1:$S$135,14,FALSE),"")</f>
        <v>0</v>
      </c>
      <c r="O120" s="2">
        <f>IFERROR(VLOOKUP(A120,'Approved individual amount data'!$A$1:$S$135,15,FALSE),"")</f>
        <v>0</v>
      </c>
      <c r="P120" s="2">
        <f>IFERROR(VLOOKUP(A120,'Approved individual amount data'!$A$1:$S$135,16,FALSE),"")</f>
        <v>0</v>
      </c>
      <c r="Q120" s="2">
        <f>IFERROR(VLOOKUP(A120,'Approved individual amount data'!$A$1:$S$135,17,FALSE),"")</f>
        <v>0</v>
      </c>
      <c r="R120" s="2">
        <f>IFERROR(VLOOKUP(A120,'Approved individual amount data'!$A$1:$S$135,18,FALSE),"")</f>
        <v>0</v>
      </c>
      <c r="S120" s="2">
        <f>IFERROR(VLOOKUP(A120,'Approved individual amount data'!$A$1:$S$135,19,FALSE),"")</f>
        <v>0</v>
      </c>
    </row>
    <row r="121" spans="1:19" x14ac:dyDescent="0.3">
      <c r="A121" t="str">
        <f>'Local multi year dist'!M121</f>
        <v>Stafford County</v>
      </c>
      <c r="B121" s="2">
        <f>IFERROR(VLOOKUP(A121,'Approved individual amount data'!$A$1:$S$135,2,FALSE),"")</f>
        <v>0</v>
      </c>
      <c r="C121" s="2">
        <f>IFERROR(VLOOKUP(A121,'Approved individual amount data'!$A$1:$S$135,3,FALSE),"")</f>
        <v>0</v>
      </c>
      <c r="D121" s="2">
        <f>IFERROR(VLOOKUP(A121,'Approved individual amount data'!$A$1:$S$135,4,FALSE),"")</f>
        <v>157025</v>
      </c>
      <c r="E121" s="2">
        <f>IFERROR(VLOOKUP(A121,'Approved individual amount data'!$A$1:$S$135,5,FALSE),"")</f>
        <v>0</v>
      </c>
      <c r="F121" s="2">
        <f>IFERROR(VLOOKUP(A121,'Approved individual amount data'!$A$1:$S$135,6,FALSE),"")</f>
        <v>0</v>
      </c>
      <c r="G121" s="2">
        <f>IFERROR(VLOOKUP(A121,'Approved individual amount data'!$A$1:$S$135,7,FALSE),"")</f>
        <v>0</v>
      </c>
      <c r="H121" s="2">
        <f>IFERROR(VLOOKUP(A121,'Approved individual amount data'!$A$1:$S$135,8,FALSE),"")</f>
        <v>0</v>
      </c>
      <c r="I121" s="2">
        <f>IFERROR(VLOOKUP(A121,'Approved individual amount data'!$A$1:$S$135,9,FALSE),"")</f>
        <v>0</v>
      </c>
      <c r="J121" s="2">
        <f>IFERROR(VLOOKUP(A121,'Approved individual amount data'!$A$1:$S$135,10,FALSE),"")</f>
        <v>0</v>
      </c>
      <c r="K121" s="2">
        <f>IFERROR(VLOOKUP(A121,'Approved individual amount data'!$A$1:$S$135,11,FALSE),"")</f>
        <v>0</v>
      </c>
      <c r="L121" s="2">
        <f>IFERROR(VLOOKUP(A121,'Approved individual amount data'!$A$1:$S$135,12,FALSE),"")</f>
        <v>0</v>
      </c>
      <c r="M121" s="2">
        <f>IFERROR(VLOOKUP(A121,'Approved individual amount data'!$A$1:$S$135,13,FALSE),"")</f>
        <v>0</v>
      </c>
      <c r="N121" s="2">
        <f>IFERROR(VLOOKUP(A121,'Approved individual amount data'!$A$1:$S$135,14,FALSE),"")</f>
        <v>0</v>
      </c>
      <c r="O121" s="2">
        <f>IFERROR(VLOOKUP(A121,'Approved individual amount data'!$A$1:$S$135,15,FALSE),"")</f>
        <v>0</v>
      </c>
      <c r="P121" s="2">
        <f>IFERROR(VLOOKUP(A121,'Approved individual amount data'!$A$1:$S$135,16,FALSE),"")</f>
        <v>0</v>
      </c>
      <c r="Q121" s="2">
        <f>IFERROR(VLOOKUP(A121,'Approved individual amount data'!$A$1:$S$135,17,FALSE),"")</f>
        <v>0</v>
      </c>
      <c r="R121" s="2">
        <f>IFERROR(VLOOKUP(A121,'Approved individual amount data'!$A$1:$S$135,18,FALSE),"")</f>
        <v>0</v>
      </c>
      <c r="S121" s="2">
        <f>IFERROR(VLOOKUP(A121,'Approved individual amount data'!$A$1:$S$135,19,FALSE),"")</f>
        <v>0</v>
      </c>
    </row>
    <row r="122" spans="1:19" x14ac:dyDescent="0.3">
      <c r="A122" t="str">
        <f>'Local multi year dist'!M122</f>
        <v>Staunton City</v>
      </c>
      <c r="B122" s="2">
        <f>IFERROR(VLOOKUP(A122,'Approved individual amount data'!$A$1:$S$135,2,FALSE),"")</f>
        <v>0</v>
      </c>
      <c r="C122" s="2">
        <f>IFERROR(VLOOKUP(A122,'Approved individual amount data'!$A$1:$S$135,3,FALSE),"")</f>
        <v>0</v>
      </c>
      <c r="D122" s="2">
        <f>IFERROR(VLOOKUP(A122,'Approved individual amount data'!$A$1:$S$135,4,FALSE),"")</f>
        <v>0</v>
      </c>
      <c r="E122" s="2">
        <f>IFERROR(VLOOKUP(A122,'Approved individual amount data'!$A$1:$S$135,5,FALSE),"")</f>
        <v>0</v>
      </c>
      <c r="F122" s="2">
        <f>IFERROR(VLOOKUP(A122,'Approved individual amount data'!$A$1:$S$135,6,FALSE),"")</f>
        <v>0</v>
      </c>
      <c r="G122" s="2">
        <f>IFERROR(VLOOKUP(A122,'Approved individual amount data'!$A$1:$S$135,7,FALSE),"")</f>
        <v>0</v>
      </c>
      <c r="H122" s="2">
        <f>IFERROR(VLOOKUP(A122,'Approved individual amount data'!$A$1:$S$135,8,FALSE),"")</f>
        <v>0</v>
      </c>
      <c r="I122" s="2">
        <f>IFERROR(VLOOKUP(A122,'Approved individual amount data'!$A$1:$S$135,9,FALSE),"")</f>
        <v>0</v>
      </c>
      <c r="J122" s="2">
        <f>IFERROR(VLOOKUP(A122,'Approved individual amount data'!$A$1:$S$135,10,FALSE),"")</f>
        <v>0</v>
      </c>
      <c r="K122" s="2">
        <f>IFERROR(VLOOKUP(A122,'Approved individual amount data'!$A$1:$S$135,11,FALSE),"")</f>
        <v>0</v>
      </c>
      <c r="L122" s="2">
        <f>IFERROR(VLOOKUP(A122,'Approved individual amount data'!$A$1:$S$135,12,FALSE),"")</f>
        <v>0</v>
      </c>
      <c r="M122" s="2">
        <f>IFERROR(VLOOKUP(A122,'Approved individual amount data'!$A$1:$S$135,13,FALSE),"")</f>
        <v>0</v>
      </c>
      <c r="N122" s="2">
        <f>IFERROR(VLOOKUP(A122,'Approved individual amount data'!$A$1:$S$135,14,FALSE),"")</f>
        <v>0</v>
      </c>
      <c r="O122" s="2">
        <f>IFERROR(VLOOKUP(A122,'Approved individual amount data'!$A$1:$S$135,15,FALSE),"")</f>
        <v>0</v>
      </c>
      <c r="P122" s="2">
        <f>IFERROR(VLOOKUP(A122,'Approved individual amount data'!$A$1:$S$135,16,FALSE),"")</f>
        <v>0</v>
      </c>
      <c r="Q122" s="2">
        <f>IFERROR(VLOOKUP(A122,'Approved individual amount data'!$A$1:$S$135,17,FALSE),"")</f>
        <v>0</v>
      </c>
      <c r="R122" s="2">
        <f>IFERROR(VLOOKUP(A122,'Approved individual amount data'!$A$1:$S$135,18,FALSE),"")</f>
        <v>0</v>
      </c>
      <c r="S122" s="2">
        <f>IFERROR(VLOOKUP(A122,'Approved individual amount data'!$A$1:$S$135,19,FALSE),"")</f>
        <v>0</v>
      </c>
    </row>
    <row r="123" spans="1:19" x14ac:dyDescent="0.3">
      <c r="A123" t="str">
        <f>'Local multi year dist'!M123</f>
        <v>Suffolk City</v>
      </c>
      <c r="B123" s="2">
        <f>IFERROR(VLOOKUP(A123,'Approved individual amount data'!$A$1:$S$135,2,FALSE),"")</f>
        <v>0</v>
      </c>
      <c r="C123" s="2">
        <f>IFERROR(VLOOKUP(A123,'Approved individual amount data'!$A$1:$S$135,3,FALSE),"")</f>
        <v>0</v>
      </c>
      <c r="D123" s="2">
        <f>IFERROR(VLOOKUP(A123,'Approved individual amount data'!$A$1:$S$135,4,FALSE),"")</f>
        <v>0</v>
      </c>
      <c r="E123" s="2">
        <f>IFERROR(VLOOKUP(A123,'Approved individual amount data'!$A$1:$S$135,5,FALSE),"")</f>
        <v>0</v>
      </c>
      <c r="F123" s="2">
        <f>IFERROR(VLOOKUP(A123,'Approved individual amount data'!$A$1:$S$135,6,FALSE),"")</f>
        <v>0</v>
      </c>
      <c r="G123" s="2">
        <f>IFERROR(VLOOKUP(A123,'Approved individual amount data'!$A$1:$S$135,7,FALSE),"")</f>
        <v>0</v>
      </c>
      <c r="H123" s="2">
        <f>IFERROR(VLOOKUP(A123,'Approved individual amount data'!$A$1:$S$135,8,FALSE),"")</f>
        <v>0</v>
      </c>
      <c r="I123" s="2">
        <f>IFERROR(VLOOKUP(A123,'Approved individual amount data'!$A$1:$S$135,9,FALSE),"")</f>
        <v>0</v>
      </c>
      <c r="J123" s="2">
        <f>IFERROR(VLOOKUP(A123,'Approved individual amount data'!$A$1:$S$135,10,FALSE),"")</f>
        <v>0</v>
      </c>
      <c r="K123" s="2">
        <f>IFERROR(VLOOKUP(A123,'Approved individual amount data'!$A$1:$S$135,11,FALSE),"")</f>
        <v>0</v>
      </c>
      <c r="L123" s="2">
        <f>IFERROR(VLOOKUP(A123,'Approved individual amount data'!$A$1:$S$135,12,FALSE),"")</f>
        <v>0</v>
      </c>
      <c r="M123" s="2">
        <f>IFERROR(VLOOKUP(A123,'Approved individual amount data'!$A$1:$S$135,13,FALSE),"")</f>
        <v>0</v>
      </c>
      <c r="N123" s="2">
        <f>IFERROR(VLOOKUP(A123,'Approved individual amount data'!$A$1:$S$135,14,FALSE),"")</f>
        <v>0</v>
      </c>
      <c r="O123" s="2">
        <f>IFERROR(VLOOKUP(A123,'Approved individual amount data'!$A$1:$S$135,15,FALSE),"")</f>
        <v>0</v>
      </c>
      <c r="P123" s="2">
        <f>IFERROR(VLOOKUP(A123,'Approved individual amount data'!$A$1:$S$135,16,FALSE),"")</f>
        <v>0</v>
      </c>
      <c r="Q123" s="2">
        <f>IFERROR(VLOOKUP(A123,'Approved individual amount data'!$A$1:$S$135,17,FALSE),"")</f>
        <v>0</v>
      </c>
      <c r="R123" s="2">
        <f>IFERROR(VLOOKUP(A123,'Approved individual amount data'!$A$1:$S$135,18,FALSE),"")</f>
        <v>0</v>
      </c>
      <c r="S123" s="2">
        <f>IFERROR(VLOOKUP(A123,'Approved individual amount data'!$A$1:$S$135,19,FALSE),"")</f>
        <v>0</v>
      </c>
    </row>
    <row r="124" spans="1:19" x14ac:dyDescent="0.3">
      <c r="A124" t="str">
        <f>'Local multi year dist'!M124</f>
        <v>Surry County</v>
      </c>
      <c r="B124" s="2">
        <f>IFERROR(VLOOKUP(A124,'Approved individual amount data'!$A$1:$S$135,2,FALSE),"")</f>
        <v>0</v>
      </c>
      <c r="C124" s="2">
        <f>IFERROR(VLOOKUP(A124,'Approved individual amount data'!$A$1:$S$135,3,FALSE),"")</f>
        <v>0</v>
      </c>
      <c r="D124" s="2">
        <f>IFERROR(VLOOKUP(A124,'Approved individual amount data'!$A$1:$S$135,4,FALSE),"")</f>
        <v>0</v>
      </c>
      <c r="E124" s="2">
        <f>IFERROR(VLOOKUP(A124,'Approved individual amount data'!$A$1:$S$135,5,FALSE),"")</f>
        <v>0</v>
      </c>
      <c r="F124" s="2">
        <f>IFERROR(VLOOKUP(A124,'Approved individual amount data'!$A$1:$S$135,6,FALSE),"")</f>
        <v>0</v>
      </c>
      <c r="G124" s="2">
        <f>IFERROR(VLOOKUP(A124,'Approved individual amount data'!$A$1:$S$135,7,FALSE),"")</f>
        <v>0</v>
      </c>
      <c r="H124" s="2">
        <f>IFERROR(VLOOKUP(A124,'Approved individual amount data'!$A$1:$S$135,8,FALSE),"")</f>
        <v>0</v>
      </c>
      <c r="I124" s="2">
        <f>IFERROR(VLOOKUP(A124,'Approved individual amount data'!$A$1:$S$135,9,FALSE),"")</f>
        <v>0</v>
      </c>
      <c r="J124" s="2">
        <f>IFERROR(VLOOKUP(A124,'Approved individual amount data'!$A$1:$S$135,10,FALSE),"")</f>
        <v>0</v>
      </c>
      <c r="K124" s="2">
        <f>IFERROR(VLOOKUP(A124,'Approved individual amount data'!$A$1:$S$135,11,FALSE),"")</f>
        <v>0</v>
      </c>
      <c r="L124" s="2">
        <f>IFERROR(VLOOKUP(A124,'Approved individual amount data'!$A$1:$S$135,12,FALSE),"")</f>
        <v>0</v>
      </c>
      <c r="M124" s="2">
        <f>IFERROR(VLOOKUP(A124,'Approved individual amount data'!$A$1:$S$135,13,FALSE),"")</f>
        <v>0</v>
      </c>
      <c r="N124" s="2">
        <f>IFERROR(VLOOKUP(A124,'Approved individual amount data'!$A$1:$S$135,14,FALSE),"")</f>
        <v>0</v>
      </c>
      <c r="O124" s="2">
        <f>IFERROR(VLOOKUP(A124,'Approved individual amount data'!$A$1:$S$135,15,FALSE),"")</f>
        <v>0</v>
      </c>
      <c r="P124" s="2">
        <f>IFERROR(VLOOKUP(A124,'Approved individual amount data'!$A$1:$S$135,16,FALSE),"")</f>
        <v>0</v>
      </c>
      <c r="Q124" s="2">
        <f>IFERROR(VLOOKUP(A124,'Approved individual amount data'!$A$1:$S$135,17,FALSE),"")</f>
        <v>0</v>
      </c>
      <c r="R124" s="2">
        <f>IFERROR(VLOOKUP(A124,'Approved individual amount data'!$A$1:$S$135,18,FALSE),"")</f>
        <v>0</v>
      </c>
      <c r="S124" s="2">
        <f>IFERROR(VLOOKUP(A124,'Approved individual amount data'!$A$1:$S$135,19,FALSE),"")</f>
        <v>0</v>
      </c>
    </row>
    <row r="125" spans="1:19" x14ac:dyDescent="0.3">
      <c r="A125" t="str">
        <f>'Local multi year dist'!M125</f>
        <v>Sussex County</v>
      </c>
      <c r="B125" s="2">
        <f>IFERROR(VLOOKUP(A125,'Approved individual amount data'!$A$1:$S$135,2,FALSE),"")</f>
        <v>0</v>
      </c>
      <c r="C125" s="2">
        <f>IFERROR(VLOOKUP(A125,'Approved individual amount data'!$A$1:$S$135,3,FALSE),"")</f>
        <v>0</v>
      </c>
      <c r="D125" s="2">
        <f>IFERROR(VLOOKUP(A125,'Approved individual amount data'!$A$1:$S$135,4,FALSE),"")</f>
        <v>0</v>
      </c>
      <c r="E125" s="2">
        <f>IFERROR(VLOOKUP(A125,'Approved individual amount data'!$A$1:$S$135,5,FALSE),"")</f>
        <v>0</v>
      </c>
      <c r="F125" s="2">
        <f>IFERROR(VLOOKUP(A125,'Approved individual amount data'!$A$1:$S$135,6,FALSE),"")</f>
        <v>0</v>
      </c>
      <c r="G125" s="2">
        <f>IFERROR(VLOOKUP(A125,'Approved individual amount data'!$A$1:$S$135,7,FALSE),"")</f>
        <v>0</v>
      </c>
      <c r="H125" s="2">
        <f>IFERROR(VLOOKUP(A125,'Approved individual amount data'!$A$1:$S$135,8,FALSE),"")</f>
        <v>0</v>
      </c>
      <c r="I125" s="2">
        <f>IFERROR(VLOOKUP(A125,'Approved individual amount data'!$A$1:$S$135,9,FALSE),"")</f>
        <v>0</v>
      </c>
      <c r="J125" s="2">
        <f>IFERROR(VLOOKUP(A125,'Approved individual amount data'!$A$1:$S$135,10,FALSE),"")</f>
        <v>0</v>
      </c>
      <c r="K125" s="2">
        <f>IFERROR(VLOOKUP(A125,'Approved individual amount data'!$A$1:$S$135,11,FALSE),"")</f>
        <v>0</v>
      </c>
      <c r="L125" s="2">
        <f>IFERROR(VLOOKUP(A125,'Approved individual amount data'!$A$1:$S$135,12,FALSE),"")</f>
        <v>0</v>
      </c>
      <c r="M125" s="2">
        <f>IFERROR(VLOOKUP(A125,'Approved individual amount data'!$A$1:$S$135,13,FALSE),"")</f>
        <v>0</v>
      </c>
      <c r="N125" s="2">
        <f>IFERROR(VLOOKUP(A125,'Approved individual amount data'!$A$1:$S$135,14,FALSE),"")</f>
        <v>0</v>
      </c>
      <c r="O125" s="2">
        <f>IFERROR(VLOOKUP(A125,'Approved individual amount data'!$A$1:$S$135,15,FALSE),"")</f>
        <v>0</v>
      </c>
      <c r="P125" s="2">
        <f>IFERROR(VLOOKUP(A125,'Approved individual amount data'!$A$1:$S$135,16,FALSE),"")</f>
        <v>0</v>
      </c>
      <c r="Q125" s="2">
        <f>IFERROR(VLOOKUP(A125,'Approved individual amount data'!$A$1:$S$135,17,FALSE),"")</f>
        <v>0</v>
      </c>
      <c r="R125" s="2">
        <f>IFERROR(VLOOKUP(A125,'Approved individual amount data'!$A$1:$S$135,18,FALSE),"")</f>
        <v>0</v>
      </c>
      <c r="S125" s="2">
        <f>IFERROR(VLOOKUP(A125,'Approved individual amount data'!$A$1:$S$135,19,FALSE),"")</f>
        <v>0</v>
      </c>
    </row>
    <row r="126" spans="1:19" x14ac:dyDescent="0.3">
      <c r="A126" t="str">
        <f>'Local multi year dist'!M126</f>
        <v>Tazewell County</v>
      </c>
      <c r="B126" s="2">
        <f>IFERROR(VLOOKUP(A126,'Approved individual amount data'!$A$1:$S$135,2,FALSE),"")</f>
        <v>0</v>
      </c>
      <c r="C126" s="2">
        <f>IFERROR(VLOOKUP(A126,'Approved individual amount data'!$A$1:$S$135,3,FALSE),"")</f>
        <v>0</v>
      </c>
      <c r="D126" s="2">
        <f>IFERROR(VLOOKUP(A126,'Approved individual amount data'!$A$1:$S$135,4,FALSE),"")</f>
        <v>0</v>
      </c>
      <c r="E126" s="2">
        <f>IFERROR(VLOOKUP(A126,'Approved individual amount data'!$A$1:$S$135,5,FALSE),"")</f>
        <v>0</v>
      </c>
      <c r="F126" s="2">
        <f>IFERROR(VLOOKUP(A126,'Approved individual amount data'!$A$1:$S$135,6,FALSE),"")</f>
        <v>0</v>
      </c>
      <c r="G126" s="2">
        <f>IFERROR(VLOOKUP(A126,'Approved individual amount data'!$A$1:$S$135,7,FALSE),"")</f>
        <v>0</v>
      </c>
      <c r="H126" s="2">
        <f>IFERROR(VLOOKUP(A126,'Approved individual amount data'!$A$1:$S$135,8,FALSE),"")</f>
        <v>0</v>
      </c>
      <c r="I126" s="2">
        <f>IFERROR(VLOOKUP(A126,'Approved individual amount data'!$A$1:$S$135,9,FALSE),"")</f>
        <v>0</v>
      </c>
      <c r="J126" s="2">
        <f>IFERROR(VLOOKUP(A126,'Approved individual amount data'!$A$1:$S$135,10,FALSE),"")</f>
        <v>0</v>
      </c>
      <c r="K126" s="2">
        <f>IFERROR(VLOOKUP(A126,'Approved individual amount data'!$A$1:$S$135,11,FALSE),"")</f>
        <v>0</v>
      </c>
      <c r="L126" s="2">
        <f>IFERROR(VLOOKUP(A126,'Approved individual amount data'!$A$1:$S$135,12,FALSE),"")</f>
        <v>0</v>
      </c>
      <c r="M126" s="2">
        <f>IFERROR(VLOOKUP(A126,'Approved individual amount data'!$A$1:$S$135,13,FALSE),"")</f>
        <v>0</v>
      </c>
      <c r="N126" s="2">
        <f>IFERROR(VLOOKUP(A126,'Approved individual amount data'!$A$1:$S$135,14,FALSE),"")</f>
        <v>0</v>
      </c>
      <c r="O126" s="2">
        <f>IFERROR(VLOOKUP(A126,'Approved individual amount data'!$A$1:$S$135,15,FALSE),"")</f>
        <v>0</v>
      </c>
      <c r="P126" s="2">
        <f>IFERROR(VLOOKUP(A126,'Approved individual amount data'!$A$1:$S$135,16,FALSE),"")</f>
        <v>0</v>
      </c>
      <c r="Q126" s="2">
        <f>IFERROR(VLOOKUP(A126,'Approved individual amount data'!$A$1:$S$135,17,FALSE),"")</f>
        <v>0</v>
      </c>
      <c r="R126" s="2">
        <f>IFERROR(VLOOKUP(A126,'Approved individual amount data'!$A$1:$S$135,18,FALSE),"")</f>
        <v>0</v>
      </c>
      <c r="S126" s="2">
        <f>IFERROR(VLOOKUP(A126,'Approved individual amount data'!$A$1:$S$135,19,FALSE),"")</f>
        <v>0</v>
      </c>
    </row>
    <row r="127" spans="1:19" x14ac:dyDescent="0.3">
      <c r="A127" t="str">
        <f>'Local multi year dist'!M127</f>
        <v>Virginia Beach City</v>
      </c>
      <c r="B127" s="2">
        <f>IFERROR(VLOOKUP(A127,'Approved individual amount data'!$A$1:$S$135,2,FALSE),"")</f>
        <v>0</v>
      </c>
      <c r="C127" s="2">
        <f>IFERROR(VLOOKUP(A127,'Approved individual amount data'!$A$1:$S$135,3,FALSE),"")</f>
        <v>0</v>
      </c>
      <c r="D127" s="2">
        <f>IFERROR(VLOOKUP(A127,'Approved individual amount data'!$A$1:$S$135,4,FALSE),"")</f>
        <v>0</v>
      </c>
      <c r="E127" s="2">
        <f>IFERROR(VLOOKUP(A127,'Approved individual amount data'!$A$1:$S$135,5,FALSE),"")</f>
        <v>0</v>
      </c>
      <c r="F127" s="2">
        <f>IFERROR(VLOOKUP(A127,'Approved individual amount data'!$A$1:$S$135,6,FALSE),"")</f>
        <v>0</v>
      </c>
      <c r="G127" s="2">
        <f>IFERROR(VLOOKUP(A127,'Approved individual amount data'!$A$1:$S$135,7,FALSE),"")</f>
        <v>0</v>
      </c>
      <c r="H127" s="2">
        <f>IFERROR(VLOOKUP(A127,'Approved individual amount data'!$A$1:$S$135,8,FALSE),"")</f>
        <v>0</v>
      </c>
      <c r="I127" s="2">
        <f>IFERROR(VLOOKUP(A127,'Approved individual amount data'!$A$1:$S$135,9,FALSE),"")</f>
        <v>0</v>
      </c>
      <c r="J127" s="2">
        <f>IFERROR(VLOOKUP(A127,'Approved individual amount data'!$A$1:$S$135,10,FALSE),"")</f>
        <v>0</v>
      </c>
      <c r="K127" s="2">
        <f>IFERROR(VLOOKUP(A127,'Approved individual amount data'!$A$1:$S$135,11,FALSE),"")</f>
        <v>0</v>
      </c>
      <c r="L127" s="2">
        <f>IFERROR(VLOOKUP(A127,'Approved individual amount data'!$A$1:$S$135,12,FALSE),"")</f>
        <v>0</v>
      </c>
      <c r="M127" s="2">
        <f>IFERROR(VLOOKUP(A127,'Approved individual amount data'!$A$1:$S$135,13,FALSE),"")</f>
        <v>0</v>
      </c>
      <c r="N127" s="2">
        <f>IFERROR(VLOOKUP(A127,'Approved individual amount data'!$A$1:$S$135,14,FALSE),"")</f>
        <v>0</v>
      </c>
      <c r="O127" s="2">
        <f>IFERROR(VLOOKUP(A127,'Approved individual amount data'!$A$1:$S$135,15,FALSE),"")</f>
        <v>0</v>
      </c>
      <c r="P127" s="2">
        <f>IFERROR(VLOOKUP(A127,'Approved individual amount data'!$A$1:$S$135,16,FALSE),"")</f>
        <v>0</v>
      </c>
      <c r="Q127" s="2">
        <f>IFERROR(VLOOKUP(A127,'Approved individual amount data'!$A$1:$S$135,17,FALSE),"")</f>
        <v>0</v>
      </c>
      <c r="R127" s="2">
        <f>IFERROR(VLOOKUP(A127,'Approved individual amount data'!$A$1:$S$135,18,FALSE),"")</f>
        <v>0</v>
      </c>
      <c r="S127" s="2">
        <f>IFERROR(VLOOKUP(A127,'Approved individual amount data'!$A$1:$S$135,19,FALSE),"")</f>
        <v>0</v>
      </c>
    </row>
    <row r="128" spans="1:19" x14ac:dyDescent="0.3">
      <c r="A128" t="str">
        <f>'Local multi year dist'!M128</f>
        <v>Warren County</v>
      </c>
      <c r="B128" s="2">
        <f>IFERROR(VLOOKUP(A128,'Approved individual amount data'!$A$1:$S$135,2,FALSE),"")</f>
        <v>0</v>
      </c>
      <c r="C128" s="2">
        <f>IFERROR(VLOOKUP(A128,'Approved individual amount data'!$A$1:$S$135,3,FALSE),"")</f>
        <v>0</v>
      </c>
      <c r="D128" s="2">
        <f>IFERROR(VLOOKUP(A128,'Approved individual amount data'!$A$1:$S$135,4,FALSE),"")</f>
        <v>0</v>
      </c>
      <c r="E128" s="2">
        <f>IFERROR(VLOOKUP(A128,'Approved individual amount data'!$A$1:$S$135,5,FALSE),"")</f>
        <v>0</v>
      </c>
      <c r="F128" s="2">
        <f>IFERROR(VLOOKUP(A128,'Approved individual amount data'!$A$1:$S$135,6,FALSE),"")</f>
        <v>0</v>
      </c>
      <c r="G128" s="2">
        <f>IFERROR(VLOOKUP(A128,'Approved individual amount data'!$A$1:$S$135,7,FALSE),"")</f>
        <v>0</v>
      </c>
      <c r="H128" s="2">
        <f>IFERROR(VLOOKUP(A128,'Approved individual amount data'!$A$1:$S$135,8,FALSE),"")</f>
        <v>0</v>
      </c>
      <c r="I128" s="2">
        <f>IFERROR(VLOOKUP(A128,'Approved individual amount data'!$A$1:$S$135,9,FALSE),"")</f>
        <v>0</v>
      </c>
      <c r="J128" s="2">
        <f>IFERROR(VLOOKUP(A128,'Approved individual amount data'!$A$1:$S$135,10,FALSE),"")</f>
        <v>0</v>
      </c>
      <c r="K128" s="2">
        <f>IFERROR(VLOOKUP(A128,'Approved individual amount data'!$A$1:$S$135,11,FALSE),"")</f>
        <v>0</v>
      </c>
      <c r="L128" s="2">
        <f>IFERROR(VLOOKUP(A128,'Approved individual amount data'!$A$1:$S$135,12,FALSE),"")</f>
        <v>0</v>
      </c>
      <c r="M128" s="2">
        <f>IFERROR(VLOOKUP(A128,'Approved individual amount data'!$A$1:$S$135,13,FALSE),"")</f>
        <v>0</v>
      </c>
      <c r="N128" s="2">
        <f>IFERROR(VLOOKUP(A128,'Approved individual amount data'!$A$1:$S$135,14,FALSE),"")</f>
        <v>0</v>
      </c>
      <c r="O128" s="2">
        <f>IFERROR(VLOOKUP(A128,'Approved individual amount data'!$A$1:$S$135,15,FALSE),"")</f>
        <v>0</v>
      </c>
      <c r="P128" s="2">
        <f>IFERROR(VLOOKUP(A128,'Approved individual amount data'!$A$1:$S$135,16,FALSE),"")</f>
        <v>0</v>
      </c>
      <c r="Q128" s="2">
        <f>IFERROR(VLOOKUP(A128,'Approved individual amount data'!$A$1:$S$135,17,FALSE),"")</f>
        <v>0</v>
      </c>
      <c r="R128" s="2">
        <f>IFERROR(VLOOKUP(A128,'Approved individual amount data'!$A$1:$S$135,18,FALSE),"")</f>
        <v>0</v>
      </c>
      <c r="S128" s="2">
        <f>IFERROR(VLOOKUP(A128,'Approved individual amount data'!$A$1:$S$135,19,FALSE),"")</f>
        <v>0</v>
      </c>
    </row>
    <row r="129" spans="1:19" x14ac:dyDescent="0.3">
      <c r="A129" t="str">
        <f>'Local multi year dist'!M129</f>
        <v>Washington County</v>
      </c>
      <c r="B129" s="2">
        <f>IFERROR(VLOOKUP(A129,'Approved individual amount data'!$A$1:$S$135,2,FALSE),"")</f>
        <v>0</v>
      </c>
      <c r="C129" s="2">
        <f>IFERROR(VLOOKUP(A129,'Approved individual amount data'!$A$1:$S$135,3,FALSE),"")</f>
        <v>92776</v>
      </c>
      <c r="D129" s="2">
        <f>IFERROR(VLOOKUP(A129,'Approved individual amount data'!$A$1:$S$135,4,FALSE),"")</f>
        <v>0</v>
      </c>
      <c r="E129" s="2">
        <f>IFERROR(VLOOKUP(A129,'Approved individual amount data'!$A$1:$S$135,5,FALSE),"")</f>
        <v>0</v>
      </c>
      <c r="F129" s="2">
        <f>IFERROR(VLOOKUP(A129,'Approved individual amount data'!$A$1:$S$135,6,FALSE),"")</f>
        <v>0</v>
      </c>
      <c r="G129" s="2">
        <f>IFERROR(VLOOKUP(A129,'Approved individual amount data'!$A$1:$S$135,7,FALSE),"")</f>
        <v>0</v>
      </c>
      <c r="H129" s="2">
        <f>IFERROR(VLOOKUP(A129,'Approved individual amount data'!$A$1:$S$135,8,FALSE),"")</f>
        <v>0</v>
      </c>
      <c r="I129" s="2">
        <f>IFERROR(VLOOKUP(A129,'Approved individual amount data'!$A$1:$S$135,9,FALSE),"")</f>
        <v>0</v>
      </c>
      <c r="J129" s="2">
        <f>IFERROR(VLOOKUP(A129,'Approved individual amount data'!$A$1:$S$135,10,FALSE),"")</f>
        <v>0</v>
      </c>
      <c r="K129" s="2">
        <f>IFERROR(VLOOKUP(A129,'Approved individual amount data'!$A$1:$S$135,11,FALSE),"")</f>
        <v>0</v>
      </c>
      <c r="L129" s="2">
        <f>IFERROR(VLOOKUP(A129,'Approved individual amount data'!$A$1:$S$135,12,FALSE),"")</f>
        <v>0</v>
      </c>
      <c r="M129" s="2">
        <f>IFERROR(VLOOKUP(A129,'Approved individual amount data'!$A$1:$S$135,13,FALSE),"")</f>
        <v>0</v>
      </c>
      <c r="N129" s="2">
        <f>IFERROR(VLOOKUP(A129,'Approved individual amount data'!$A$1:$S$135,14,FALSE),"")</f>
        <v>0</v>
      </c>
      <c r="O129" s="2">
        <f>IFERROR(VLOOKUP(A129,'Approved individual amount data'!$A$1:$S$135,15,FALSE),"")</f>
        <v>0</v>
      </c>
      <c r="P129" s="2">
        <f>IFERROR(VLOOKUP(A129,'Approved individual amount data'!$A$1:$S$135,16,FALSE),"")</f>
        <v>0</v>
      </c>
      <c r="Q129" s="2">
        <f>IFERROR(VLOOKUP(A129,'Approved individual amount data'!$A$1:$S$135,17,FALSE),"")</f>
        <v>0</v>
      </c>
      <c r="R129" s="2">
        <f>IFERROR(VLOOKUP(A129,'Approved individual amount data'!$A$1:$S$135,18,FALSE),"")</f>
        <v>0</v>
      </c>
      <c r="S129" s="2">
        <f>IFERROR(VLOOKUP(A129,'Approved individual amount data'!$A$1:$S$135,19,FALSE),"")</f>
        <v>0</v>
      </c>
    </row>
    <row r="130" spans="1:19" x14ac:dyDescent="0.3">
      <c r="A130" t="str">
        <f>'Local multi year dist'!M130</f>
        <v>Waynesboro City</v>
      </c>
      <c r="B130" s="2">
        <f>IFERROR(VLOOKUP(A130,'Approved individual amount data'!$A$1:$S$135,2,FALSE),"")</f>
        <v>0</v>
      </c>
      <c r="C130" s="2">
        <f>IFERROR(VLOOKUP(A130,'Approved individual amount data'!$A$1:$S$135,3,FALSE),"")</f>
        <v>0</v>
      </c>
      <c r="D130" s="2">
        <f>IFERROR(VLOOKUP(A130,'Approved individual amount data'!$A$1:$S$135,4,FALSE),"")</f>
        <v>0</v>
      </c>
      <c r="E130" s="2">
        <f>IFERROR(VLOOKUP(A130,'Approved individual amount data'!$A$1:$S$135,5,FALSE),"")</f>
        <v>0</v>
      </c>
      <c r="F130" s="2">
        <f>IFERROR(VLOOKUP(A130,'Approved individual amount data'!$A$1:$S$135,6,FALSE),"")</f>
        <v>0</v>
      </c>
      <c r="G130" s="2">
        <f>IFERROR(VLOOKUP(A130,'Approved individual amount data'!$A$1:$S$135,7,FALSE),"")</f>
        <v>0</v>
      </c>
      <c r="H130" s="2">
        <f>IFERROR(VLOOKUP(A130,'Approved individual amount data'!$A$1:$S$135,8,FALSE),"")</f>
        <v>0</v>
      </c>
      <c r="I130" s="2">
        <f>IFERROR(VLOOKUP(A130,'Approved individual amount data'!$A$1:$S$135,9,FALSE),"")</f>
        <v>0</v>
      </c>
      <c r="J130" s="2">
        <f>IFERROR(VLOOKUP(A130,'Approved individual amount data'!$A$1:$S$135,10,FALSE),"")</f>
        <v>0</v>
      </c>
      <c r="K130" s="2">
        <f>IFERROR(VLOOKUP(A130,'Approved individual amount data'!$A$1:$S$135,11,FALSE),"")</f>
        <v>0</v>
      </c>
      <c r="L130" s="2">
        <f>IFERROR(VLOOKUP(A130,'Approved individual amount data'!$A$1:$S$135,12,FALSE),"")</f>
        <v>0</v>
      </c>
      <c r="M130" s="2">
        <f>IFERROR(VLOOKUP(A130,'Approved individual amount data'!$A$1:$S$135,13,FALSE),"")</f>
        <v>0</v>
      </c>
      <c r="N130" s="2">
        <f>IFERROR(VLOOKUP(A130,'Approved individual amount data'!$A$1:$S$135,14,FALSE),"")</f>
        <v>0</v>
      </c>
      <c r="O130" s="2">
        <f>IFERROR(VLOOKUP(A130,'Approved individual amount data'!$A$1:$S$135,15,FALSE),"")</f>
        <v>0</v>
      </c>
      <c r="P130" s="2">
        <f>IFERROR(VLOOKUP(A130,'Approved individual amount data'!$A$1:$S$135,16,FALSE),"")</f>
        <v>0</v>
      </c>
      <c r="Q130" s="2">
        <f>IFERROR(VLOOKUP(A130,'Approved individual amount data'!$A$1:$S$135,17,FALSE),"")</f>
        <v>0</v>
      </c>
      <c r="R130" s="2">
        <f>IFERROR(VLOOKUP(A130,'Approved individual amount data'!$A$1:$S$135,18,FALSE),"")</f>
        <v>0</v>
      </c>
      <c r="S130" s="2">
        <f>IFERROR(VLOOKUP(A130,'Approved individual amount data'!$A$1:$S$135,19,FALSE),"")</f>
        <v>0</v>
      </c>
    </row>
    <row r="131" spans="1:19" x14ac:dyDescent="0.3">
      <c r="A131" t="str">
        <f>'Local multi year dist'!M131</f>
        <v>Westmoreland County</v>
      </c>
      <c r="B131" s="2">
        <f>IFERROR(VLOOKUP(A131,'Approved individual amount data'!$A$1:$S$135,2,FALSE),"")</f>
        <v>0</v>
      </c>
      <c r="C131" s="2">
        <f>IFERROR(VLOOKUP(A131,'Approved individual amount data'!$A$1:$S$135,3,FALSE),"")</f>
        <v>0</v>
      </c>
      <c r="D131" s="2">
        <f>IFERROR(VLOOKUP(A131,'Approved individual amount data'!$A$1:$S$135,4,FALSE),"")</f>
        <v>0</v>
      </c>
      <c r="E131" s="2">
        <f>IFERROR(VLOOKUP(A131,'Approved individual amount data'!$A$1:$S$135,5,FALSE),"")</f>
        <v>0</v>
      </c>
      <c r="F131" s="2">
        <f>IFERROR(VLOOKUP(A131,'Approved individual amount data'!$A$1:$S$135,6,FALSE),"")</f>
        <v>0</v>
      </c>
      <c r="G131" s="2">
        <f>IFERROR(VLOOKUP(A131,'Approved individual amount data'!$A$1:$S$135,7,FALSE),"")</f>
        <v>0</v>
      </c>
      <c r="H131" s="2">
        <f>IFERROR(VLOOKUP(A131,'Approved individual amount data'!$A$1:$S$135,8,FALSE),"")</f>
        <v>0</v>
      </c>
      <c r="I131" s="2">
        <f>IFERROR(VLOOKUP(A131,'Approved individual amount data'!$A$1:$S$135,9,FALSE),"")</f>
        <v>0</v>
      </c>
      <c r="J131" s="2">
        <f>IFERROR(VLOOKUP(A131,'Approved individual amount data'!$A$1:$S$135,10,FALSE),"")</f>
        <v>0</v>
      </c>
      <c r="K131" s="2">
        <f>IFERROR(VLOOKUP(A131,'Approved individual amount data'!$A$1:$S$135,11,FALSE),"")</f>
        <v>0</v>
      </c>
      <c r="L131" s="2">
        <f>IFERROR(VLOOKUP(A131,'Approved individual amount data'!$A$1:$S$135,12,FALSE),"")</f>
        <v>0</v>
      </c>
      <c r="M131" s="2">
        <f>IFERROR(VLOOKUP(A131,'Approved individual amount data'!$A$1:$S$135,13,FALSE),"")</f>
        <v>0</v>
      </c>
      <c r="N131" s="2">
        <f>IFERROR(VLOOKUP(A131,'Approved individual amount data'!$A$1:$S$135,14,FALSE),"")</f>
        <v>0</v>
      </c>
      <c r="O131" s="2">
        <f>IFERROR(VLOOKUP(A131,'Approved individual amount data'!$A$1:$S$135,15,FALSE),"")</f>
        <v>0</v>
      </c>
      <c r="P131" s="2">
        <f>IFERROR(VLOOKUP(A131,'Approved individual amount data'!$A$1:$S$135,16,FALSE),"")</f>
        <v>0</v>
      </c>
      <c r="Q131" s="2">
        <f>IFERROR(VLOOKUP(A131,'Approved individual amount data'!$A$1:$S$135,17,FALSE),"")</f>
        <v>0</v>
      </c>
      <c r="R131" s="2">
        <f>IFERROR(VLOOKUP(A131,'Approved individual amount data'!$A$1:$S$135,18,FALSE),"")</f>
        <v>0</v>
      </c>
      <c r="S131" s="2">
        <f>IFERROR(VLOOKUP(A131,'Approved individual amount data'!$A$1:$S$135,19,FALSE),"")</f>
        <v>0</v>
      </c>
    </row>
    <row r="132" spans="1:19" x14ac:dyDescent="0.3">
      <c r="A132" t="str">
        <f>'Local multi year dist'!M132</f>
        <v>Williamsburg City</v>
      </c>
      <c r="B132" s="2">
        <f>IFERROR(VLOOKUP(A132,'Approved individual amount data'!$A$1:$S$135,2,FALSE),"")</f>
        <v>0</v>
      </c>
      <c r="C132" s="2">
        <f>IFERROR(VLOOKUP(A132,'Approved individual amount data'!$A$1:$S$135,3,FALSE),"")</f>
        <v>0</v>
      </c>
      <c r="D132" s="2">
        <f>IFERROR(VLOOKUP(A132,'Approved individual amount data'!$A$1:$S$135,4,FALSE),"")</f>
        <v>0</v>
      </c>
      <c r="E132" s="2">
        <f>IFERROR(VLOOKUP(A132,'Approved individual amount data'!$A$1:$S$135,5,FALSE),"")</f>
        <v>0</v>
      </c>
      <c r="F132" s="2">
        <f>IFERROR(VLOOKUP(A132,'Approved individual amount data'!$A$1:$S$135,6,FALSE),"")</f>
        <v>0</v>
      </c>
      <c r="G132" s="2">
        <f>IFERROR(VLOOKUP(A132,'Approved individual amount data'!$A$1:$S$135,7,FALSE),"")</f>
        <v>0</v>
      </c>
      <c r="H132" s="2">
        <f>IFERROR(VLOOKUP(A132,'Approved individual amount data'!$A$1:$S$135,8,FALSE),"")</f>
        <v>0</v>
      </c>
      <c r="I132" s="2">
        <f>IFERROR(VLOOKUP(A132,'Approved individual amount data'!$A$1:$S$135,9,FALSE),"")</f>
        <v>0</v>
      </c>
      <c r="J132" s="2">
        <f>IFERROR(VLOOKUP(A132,'Approved individual amount data'!$A$1:$S$135,10,FALSE),"")</f>
        <v>0</v>
      </c>
      <c r="K132" s="2">
        <f>IFERROR(VLOOKUP(A132,'Approved individual amount data'!$A$1:$S$135,11,FALSE),"")</f>
        <v>0</v>
      </c>
      <c r="L132" s="2">
        <f>IFERROR(VLOOKUP(A132,'Approved individual amount data'!$A$1:$S$135,12,FALSE),"")</f>
        <v>0</v>
      </c>
      <c r="M132" s="2">
        <f>IFERROR(VLOOKUP(A132,'Approved individual amount data'!$A$1:$S$135,13,FALSE),"")</f>
        <v>0</v>
      </c>
      <c r="N132" s="2">
        <f>IFERROR(VLOOKUP(A132,'Approved individual amount data'!$A$1:$S$135,14,FALSE),"")</f>
        <v>0</v>
      </c>
      <c r="O132" s="2">
        <f>IFERROR(VLOOKUP(A132,'Approved individual amount data'!$A$1:$S$135,15,FALSE),"")</f>
        <v>0</v>
      </c>
      <c r="P132" s="2">
        <f>IFERROR(VLOOKUP(A132,'Approved individual amount data'!$A$1:$S$135,16,FALSE),"")</f>
        <v>0</v>
      </c>
      <c r="Q132" s="2">
        <f>IFERROR(VLOOKUP(A132,'Approved individual amount data'!$A$1:$S$135,17,FALSE),"")</f>
        <v>0</v>
      </c>
      <c r="R132" s="2">
        <f>IFERROR(VLOOKUP(A132,'Approved individual amount data'!$A$1:$S$135,18,FALSE),"")</f>
        <v>0</v>
      </c>
      <c r="S132" s="2">
        <f>IFERROR(VLOOKUP(A132,'Approved individual amount data'!$A$1:$S$135,19,FALSE),"")</f>
        <v>0</v>
      </c>
    </row>
    <row r="133" spans="1:19" x14ac:dyDescent="0.3">
      <c r="A133" t="str">
        <f>'Local multi year dist'!M133</f>
        <v>Winchester City</v>
      </c>
      <c r="B133" s="2">
        <f>IFERROR(VLOOKUP(A133,'Approved individual amount data'!$A$1:$S$135,2,FALSE),"")</f>
        <v>0</v>
      </c>
      <c r="C133" s="2">
        <f>IFERROR(VLOOKUP(A133,'Approved individual amount data'!$A$1:$S$135,3,FALSE),"")</f>
        <v>0</v>
      </c>
      <c r="D133" s="2">
        <f>IFERROR(VLOOKUP(A133,'Approved individual amount data'!$A$1:$S$135,4,FALSE),"")</f>
        <v>0</v>
      </c>
      <c r="E133" s="2">
        <f>IFERROR(VLOOKUP(A133,'Approved individual amount data'!$A$1:$S$135,5,FALSE),"")</f>
        <v>0</v>
      </c>
      <c r="F133" s="2">
        <f>IFERROR(VLOOKUP(A133,'Approved individual amount data'!$A$1:$S$135,6,FALSE),"")</f>
        <v>0</v>
      </c>
      <c r="G133" s="2">
        <f>IFERROR(VLOOKUP(A133,'Approved individual amount data'!$A$1:$S$135,7,FALSE),"")</f>
        <v>0</v>
      </c>
      <c r="H133" s="2">
        <f>IFERROR(VLOOKUP(A133,'Approved individual amount data'!$A$1:$S$135,8,FALSE),"")</f>
        <v>0</v>
      </c>
      <c r="I133" s="2">
        <f>IFERROR(VLOOKUP(A133,'Approved individual amount data'!$A$1:$S$135,9,FALSE),"")</f>
        <v>0</v>
      </c>
      <c r="J133" s="2">
        <f>IFERROR(VLOOKUP(A133,'Approved individual amount data'!$A$1:$S$135,10,FALSE),"")</f>
        <v>0</v>
      </c>
      <c r="K133" s="2">
        <f>IFERROR(VLOOKUP(A133,'Approved individual amount data'!$A$1:$S$135,11,FALSE),"")</f>
        <v>0</v>
      </c>
      <c r="L133" s="2">
        <f>IFERROR(VLOOKUP(A133,'Approved individual amount data'!$A$1:$S$135,12,FALSE),"")</f>
        <v>0</v>
      </c>
      <c r="M133" s="2">
        <f>IFERROR(VLOOKUP(A133,'Approved individual amount data'!$A$1:$S$135,13,FALSE),"")</f>
        <v>0</v>
      </c>
      <c r="N133" s="2">
        <f>IFERROR(VLOOKUP(A133,'Approved individual amount data'!$A$1:$S$135,14,FALSE),"")</f>
        <v>0</v>
      </c>
      <c r="O133" s="2">
        <f>IFERROR(VLOOKUP(A133,'Approved individual amount data'!$A$1:$S$135,15,FALSE),"")</f>
        <v>0</v>
      </c>
      <c r="P133" s="2">
        <f>IFERROR(VLOOKUP(A133,'Approved individual amount data'!$A$1:$S$135,16,FALSE),"")</f>
        <v>0</v>
      </c>
      <c r="Q133" s="2">
        <f>IFERROR(VLOOKUP(A133,'Approved individual amount data'!$A$1:$S$135,17,FALSE),"")</f>
        <v>0</v>
      </c>
      <c r="R133" s="2">
        <f>IFERROR(VLOOKUP(A133,'Approved individual amount data'!$A$1:$S$135,18,FALSE),"")</f>
        <v>0</v>
      </c>
      <c r="S133" s="2">
        <f>IFERROR(VLOOKUP(A133,'Approved individual amount data'!$A$1:$S$135,19,FALSE),"")</f>
        <v>0</v>
      </c>
    </row>
    <row r="134" spans="1:19" x14ac:dyDescent="0.3">
      <c r="A134" t="str">
        <f>'Local multi year dist'!M134</f>
        <v>Wise County</v>
      </c>
      <c r="B134" s="2">
        <f>IFERROR(VLOOKUP(A134,'Approved individual amount data'!$A$1:$S$135,2,FALSE),"")</f>
        <v>0</v>
      </c>
      <c r="C134" s="2">
        <f>IFERROR(VLOOKUP(A134,'Approved individual amount data'!$A$1:$S$135,3,FALSE),"")</f>
        <v>0</v>
      </c>
      <c r="D134" s="2">
        <f>IFERROR(VLOOKUP(A134,'Approved individual amount data'!$A$1:$S$135,4,FALSE),"")</f>
        <v>42770</v>
      </c>
      <c r="E134" s="2">
        <f>IFERROR(VLOOKUP(A134,'Approved individual amount data'!$A$1:$S$135,5,FALSE),"")</f>
        <v>0</v>
      </c>
      <c r="F134" s="2">
        <f>IFERROR(VLOOKUP(A134,'Approved individual amount data'!$A$1:$S$135,6,FALSE),"")</f>
        <v>0</v>
      </c>
      <c r="G134" s="2">
        <f>IFERROR(VLOOKUP(A134,'Approved individual amount data'!$A$1:$S$135,7,FALSE),"")</f>
        <v>0</v>
      </c>
      <c r="H134" s="2">
        <f>IFERROR(VLOOKUP(A134,'Approved individual amount data'!$A$1:$S$135,8,FALSE),"")</f>
        <v>0</v>
      </c>
      <c r="I134" s="2">
        <f>IFERROR(VLOOKUP(A134,'Approved individual amount data'!$A$1:$S$135,9,FALSE),"")</f>
        <v>0</v>
      </c>
      <c r="J134" s="2">
        <f>IFERROR(VLOOKUP(A134,'Approved individual amount data'!$A$1:$S$135,10,FALSE),"")</f>
        <v>0</v>
      </c>
      <c r="K134" s="2">
        <f>IFERROR(VLOOKUP(A134,'Approved individual amount data'!$A$1:$S$135,11,FALSE),"")</f>
        <v>0</v>
      </c>
      <c r="L134" s="2">
        <f>IFERROR(VLOOKUP(A134,'Approved individual amount data'!$A$1:$S$135,12,FALSE),"")</f>
        <v>0</v>
      </c>
      <c r="M134" s="2">
        <f>IFERROR(VLOOKUP(A134,'Approved individual amount data'!$A$1:$S$135,13,FALSE),"")</f>
        <v>0</v>
      </c>
      <c r="N134" s="2">
        <f>IFERROR(VLOOKUP(A134,'Approved individual amount data'!$A$1:$S$135,14,FALSE),"")</f>
        <v>0</v>
      </c>
      <c r="O134" s="2">
        <f>IFERROR(VLOOKUP(A134,'Approved individual amount data'!$A$1:$S$135,15,FALSE),"")</f>
        <v>0</v>
      </c>
      <c r="P134" s="2">
        <f>IFERROR(VLOOKUP(A134,'Approved individual amount data'!$A$1:$S$135,16,FALSE),"")</f>
        <v>0</v>
      </c>
      <c r="Q134" s="2">
        <f>IFERROR(VLOOKUP(A134,'Approved individual amount data'!$A$1:$S$135,17,FALSE),"")</f>
        <v>0</v>
      </c>
      <c r="R134" s="2">
        <f>IFERROR(VLOOKUP(A134,'Approved individual amount data'!$A$1:$S$135,18,FALSE),"")</f>
        <v>0</v>
      </c>
      <c r="S134" s="2">
        <f>IFERROR(VLOOKUP(A134,'Approved individual amount data'!$A$1:$S$135,19,FALSE),"")</f>
        <v>0</v>
      </c>
    </row>
    <row r="135" spans="1:19" x14ac:dyDescent="0.3">
      <c r="A135" t="str">
        <f>'Local multi year dist'!M135</f>
        <v>Wythe County</v>
      </c>
      <c r="B135" s="2">
        <f>IFERROR(VLOOKUP(A135,'Approved individual amount data'!$A$1:$S$135,2,FALSE),"")</f>
        <v>0</v>
      </c>
      <c r="C135" s="2">
        <f>IFERROR(VLOOKUP(A135,'Approved individual amount data'!$A$1:$S$135,3,FALSE),"")</f>
        <v>0</v>
      </c>
      <c r="D135" s="2">
        <f>IFERROR(VLOOKUP(A135,'Approved individual amount data'!$A$1:$S$135,4,FALSE),"")</f>
        <v>0</v>
      </c>
      <c r="E135" s="2">
        <f>IFERROR(VLOOKUP(A135,'Approved individual amount data'!$A$1:$S$135,5,FALSE),"")</f>
        <v>0</v>
      </c>
      <c r="F135" s="2">
        <f>IFERROR(VLOOKUP(A135,'Approved individual amount data'!$A$1:$S$135,6,FALSE),"")</f>
        <v>0</v>
      </c>
      <c r="G135" s="2">
        <f>IFERROR(VLOOKUP(A135,'Approved individual amount data'!$A$1:$S$135,7,FALSE),"")</f>
        <v>0</v>
      </c>
      <c r="H135" s="2">
        <f>IFERROR(VLOOKUP(A135,'Approved individual amount data'!$A$1:$S$135,8,FALSE),"")</f>
        <v>0</v>
      </c>
      <c r="I135" s="2">
        <f>IFERROR(VLOOKUP(A135,'Approved individual amount data'!$A$1:$S$135,9,FALSE),"")</f>
        <v>0</v>
      </c>
      <c r="J135" s="2">
        <f>IFERROR(VLOOKUP(A135,'Approved individual amount data'!$A$1:$S$135,10,FALSE),"")</f>
        <v>0</v>
      </c>
      <c r="K135" s="2">
        <f>IFERROR(VLOOKUP(A135,'Approved individual amount data'!$A$1:$S$135,11,FALSE),"")</f>
        <v>0</v>
      </c>
      <c r="L135" s="2">
        <f>IFERROR(VLOOKUP(A135,'Approved individual amount data'!$A$1:$S$135,12,FALSE),"")</f>
        <v>0</v>
      </c>
      <c r="M135" s="2">
        <f>IFERROR(VLOOKUP(A135,'Approved individual amount data'!$A$1:$S$135,13,FALSE),"")</f>
        <v>0</v>
      </c>
      <c r="N135" s="2">
        <f>IFERROR(VLOOKUP(A135,'Approved individual amount data'!$A$1:$S$135,14,FALSE),"")</f>
        <v>0</v>
      </c>
      <c r="O135" s="2">
        <f>IFERROR(VLOOKUP(A135,'Approved individual amount data'!$A$1:$S$135,15,FALSE),"")</f>
        <v>0</v>
      </c>
      <c r="P135" s="2">
        <f>IFERROR(VLOOKUP(A135,'Approved individual amount data'!$A$1:$S$135,16,FALSE),"")</f>
        <v>0</v>
      </c>
      <c r="Q135" s="2">
        <f>IFERROR(VLOOKUP(A135,'Approved individual amount data'!$A$1:$S$135,17,FALSE),"")</f>
        <v>0</v>
      </c>
      <c r="R135" s="2">
        <f>IFERROR(VLOOKUP(A135,'Approved individual amount data'!$A$1:$S$135,18,FALSE),"")</f>
        <v>0</v>
      </c>
      <c r="S135" s="2">
        <f>IFERROR(VLOOKUP(A135,'Approved individual amount data'!$A$1:$S$135,19,FALSE),"")</f>
        <v>0</v>
      </c>
    </row>
    <row r="136" spans="1:19" x14ac:dyDescent="0.3">
      <c r="A136" t="str">
        <f>'Local multi year dist'!M136</f>
        <v>York County</v>
      </c>
      <c r="B136" s="2">
        <f>IFERROR(VLOOKUP(A136,'Approved individual amount data'!$A$1:$S$135,2,FALSE),"")</f>
        <v>0</v>
      </c>
      <c r="C136" s="2">
        <f>IFERROR(VLOOKUP(A136,'Approved individual amount data'!$A$1:$S$135,3,FALSE),"")</f>
        <v>0</v>
      </c>
      <c r="D136" s="2">
        <f>IFERROR(VLOOKUP(A136,'Approved individual amount data'!$A$1:$S$135,4,FALSE),"")</f>
        <v>0</v>
      </c>
      <c r="E136" s="2">
        <f>IFERROR(VLOOKUP(A136,'Approved individual amount data'!$A$1:$S$135,5,FALSE),"")</f>
        <v>0</v>
      </c>
      <c r="F136" s="2">
        <f>IFERROR(VLOOKUP(A136,'Approved individual amount data'!$A$1:$S$135,6,FALSE),"")</f>
        <v>0</v>
      </c>
      <c r="G136" s="2">
        <f>IFERROR(VLOOKUP(A136,'Approved individual amount data'!$A$1:$S$135,7,FALSE),"")</f>
        <v>0</v>
      </c>
      <c r="H136" s="2">
        <f>IFERROR(VLOOKUP(A136,'Approved individual amount data'!$A$1:$S$135,8,FALSE),"")</f>
        <v>0</v>
      </c>
      <c r="I136" s="2">
        <f>IFERROR(VLOOKUP(A136,'Approved individual amount data'!$A$1:$S$135,9,FALSE),"")</f>
        <v>0</v>
      </c>
      <c r="J136" s="2">
        <f>IFERROR(VLOOKUP(A136,'Approved individual amount data'!$A$1:$S$135,10,FALSE),"")</f>
        <v>0</v>
      </c>
      <c r="K136" s="2">
        <f>IFERROR(VLOOKUP(A136,'Approved individual amount data'!$A$1:$S$135,11,FALSE),"")</f>
        <v>0</v>
      </c>
      <c r="L136" s="2">
        <f>IFERROR(VLOOKUP(A136,'Approved individual amount data'!$A$1:$S$135,12,FALSE),"")</f>
        <v>0</v>
      </c>
      <c r="M136" s="2">
        <f>IFERROR(VLOOKUP(A136,'Approved individual amount data'!$A$1:$S$135,13,FALSE),"")</f>
        <v>0</v>
      </c>
      <c r="N136" s="2">
        <f>IFERROR(VLOOKUP(A136,'Approved individual amount data'!$A$1:$S$135,14,FALSE),"")</f>
        <v>0</v>
      </c>
      <c r="O136" s="2">
        <f>IFERROR(VLOOKUP(A136,'Approved individual amount data'!$A$1:$S$135,15,FALSE),"")</f>
        <v>0</v>
      </c>
      <c r="P136" s="2">
        <f>IFERROR(VLOOKUP(A136,'Approved individual amount data'!$A$1:$S$135,16,FALSE),"")</f>
        <v>0</v>
      </c>
      <c r="Q136" s="2">
        <f>IFERROR(VLOOKUP(A136,'Approved individual amount data'!$A$1:$S$135,17,FALSE),"")</f>
        <v>0</v>
      </c>
      <c r="R136" s="2">
        <f>IFERROR(VLOOKUP(A136,'Approved individual amount data'!$A$1:$S$135,18,FALSE),"")</f>
        <v>0</v>
      </c>
      <c r="S136" s="2">
        <f>IFERROR(VLOOKUP(A136,'Approved individual amount data'!$A$1:$S$135,19,FALSE),"")</f>
        <v>0</v>
      </c>
    </row>
  </sheetData>
  <phoneticPr fontId="1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1CBF4-BD4A-423F-B9BF-713118FAE95C}">
  <dimension ref="A1:BQ139"/>
  <sheetViews>
    <sheetView workbookViewId="0">
      <selection activeCell="D4" sqref="D4"/>
    </sheetView>
  </sheetViews>
  <sheetFormatPr defaultRowHeight="14.4" x14ac:dyDescent="0.3"/>
  <cols>
    <col min="1" max="1" width="23" bestFit="1" customWidth="1"/>
    <col min="2" max="2" width="12.6640625" customWidth="1"/>
    <col min="3" max="3" width="14.33203125" bestFit="1" customWidth="1"/>
    <col min="4" max="19" width="12.6640625" customWidth="1"/>
    <col min="20" max="20" width="26.109375" customWidth="1"/>
    <col min="21" max="38" width="12.6640625" customWidth="1"/>
    <col min="40" max="57" width="12.6640625" customWidth="1"/>
  </cols>
  <sheetData>
    <row r="1" spans="1:69" x14ac:dyDescent="0.3">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row>
    <row r="2" spans="1:69" x14ac:dyDescent="0.3">
      <c r="A2" s="1" t="s">
        <v>310</v>
      </c>
      <c r="T2" s="1" t="s">
        <v>312</v>
      </c>
      <c r="U2" s="1"/>
      <c r="AM2" s="1" t="s">
        <v>314</v>
      </c>
    </row>
    <row r="3" spans="1:69" s="4" customFormat="1" x14ac:dyDescent="0.3">
      <c r="B3" s="4" t="s">
        <v>177</v>
      </c>
      <c r="C3" s="4" t="s">
        <v>179</v>
      </c>
      <c r="D3" s="4" t="s">
        <v>180</v>
      </c>
      <c r="E3" s="4" t="s">
        <v>182</v>
      </c>
      <c r="F3" s="4" t="s">
        <v>184</v>
      </c>
      <c r="G3" s="4" t="s">
        <v>186</v>
      </c>
      <c r="H3" s="4" t="s">
        <v>187</v>
      </c>
      <c r="I3" s="4" t="s">
        <v>188</v>
      </c>
      <c r="J3" s="4" t="s">
        <v>190</v>
      </c>
      <c r="K3" s="4" t="s">
        <v>192</v>
      </c>
      <c r="L3" s="4" t="s">
        <v>194</v>
      </c>
      <c r="M3" s="4" t="s">
        <v>196</v>
      </c>
      <c r="N3" s="4" t="s">
        <v>198</v>
      </c>
      <c r="O3" s="4" t="s">
        <v>199</v>
      </c>
      <c r="P3" s="4" t="s">
        <v>200</v>
      </c>
      <c r="Q3" s="4" t="s">
        <v>202</v>
      </c>
      <c r="R3" s="4" t="s">
        <v>204</v>
      </c>
      <c r="S3" s="4" t="s">
        <v>205</v>
      </c>
      <c r="U3" s="4" t="s">
        <v>177</v>
      </c>
      <c r="V3" s="4" t="s">
        <v>179</v>
      </c>
      <c r="W3" s="4" t="s">
        <v>180</v>
      </c>
      <c r="X3" s="4" t="s">
        <v>182</v>
      </c>
      <c r="Y3" s="4" t="s">
        <v>184</v>
      </c>
      <c r="Z3" s="4" t="s">
        <v>186</v>
      </c>
      <c r="AA3" s="4" t="s">
        <v>187</v>
      </c>
      <c r="AB3" s="4" t="s">
        <v>188</v>
      </c>
      <c r="AC3" s="4" t="s">
        <v>190</v>
      </c>
      <c r="AD3" s="4" t="s">
        <v>192</v>
      </c>
      <c r="AE3" s="4" t="s">
        <v>194</v>
      </c>
      <c r="AF3" s="4" t="s">
        <v>196</v>
      </c>
      <c r="AG3" s="4" t="s">
        <v>198</v>
      </c>
      <c r="AH3" s="4" t="s">
        <v>199</v>
      </c>
      <c r="AI3" s="4" t="s">
        <v>200</v>
      </c>
      <c r="AJ3" s="4" t="s">
        <v>202</v>
      </c>
      <c r="AK3" s="4" t="s">
        <v>204</v>
      </c>
      <c r="AL3" s="4" t="s">
        <v>205</v>
      </c>
      <c r="AN3" s="4" t="s">
        <v>177</v>
      </c>
      <c r="AO3" s="4" t="s">
        <v>179</v>
      </c>
      <c r="AP3" s="4" t="s">
        <v>180</v>
      </c>
      <c r="AQ3" s="4" t="s">
        <v>182</v>
      </c>
      <c r="AR3" s="4" t="s">
        <v>184</v>
      </c>
      <c r="AS3" s="4" t="s">
        <v>186</v>
      </c>
      <c r="AT3" s="4" t="s">
        <v>187</v>
      </c>
      <c r="AU3" s="4" t="s">
        <v>188</v>
      </c>
      <c r="AV3" s="4" t="s">
        <v>190</v>
      </c>
      <c r="AW3" s="4" t="s">
        <v>192</v>
      </c>
      <c r="AX3" s="4" t="s">
        <v>194</v>
      </c>
      <c r="AY3" s="4" t="s">
        <v>196</v>
      </c>
      <c r="AZ3" s="4" t="s">
        <v>198</v>
      </c>
      <c r="BA3" s="4" t="s">
        <v>199</v>
      </c>
      <c r="BB3" s="4" t="s">
        <v>200</v>
      </c>
      <c r="BC3" s="4" t="s">
        <v>202</v>
      </c>
      <c r="BD3" s="4" t="s">
        <v>204</v>
      </c>
      <c r="BE3" s="4" t="s">
        <v>205</v>
      </c>
    </row>
    <row r="4" spans="1:69" x14ac:dyDescent="0.3">
      <c r="A4" t="str">
        <f>'Local multi year dist'!M4</f>
        <v>Accomack County</v>
      </c>
      <c r="B4" s="63">
        <f>'Local multi year dist'!N4</f>
        <v>14150.897471224234</v>
      </c>
      <c r="C4" s="63">
        <f>'Local multi year dist'!O4</f>
        <v>89582.895913754997</v>
      </c>
      <c r="D4" s="63">
        <f>'Local multi year dist'!P4</f>
        <v>23243.992513327223</v>
      </c>
      <c r="E4" s="63">
        <f>'Local multi year dist'!Q4</f>
        <v>18614.293775722657</v>
      </c>
      <c r="F4" s="63">
        <f>'Local multi year dist'!R4</f>
        <v>18614.293775544123</v>
      </c>
      <c r="G4" s="63">
        <f>'Local multi year dist'!S4</f>
        <v>21471.662644702374</v>
      </c>
      <c r="H4" s="63">
        <f>'Local multi year dist'!T4</f>
        <v>15701.231555740334</v>
      </c>
      <c r="I4" s="63">
        <f>'Local multi year dist'!U4</f>
        <v>24750.020984784129</v>
      </c>
      <c r="J4" s="63">
        <f>'Local multi year dist'!V4</f>
        <v>25530.582521107623</v>
      </c>
      <c r="K4" s="63">
        <f>'Local multi year dist'!W4</f>
        <v>25530.582538961098</v>
      </c>
      <c r="L4" s="63">
        <f>'Local multi year dist'!X4</f>
        <v>22040.91393709126</v>
      </c>
      <c r="M4" s="63">
        <f>'Local multi year dist'!Y4</f>
        <v>18402.98358499142</v>
      </c>
      <c r="N4" s="63">
        <f>'Local multi year dist'!Z4</f>
        <v>18402.98358499142</v>
      </c>
      <c r="O4" s="63">
        <f>'Local multi year dist'!AA4</f>
        <v>18402.98358499142</v>
      </c>
      <c r="P4" s="63">
        <f>'Local multi year dist'!AB4</f>
        <v>18402.98358499142</v>
      </c>
      <c r="Q4" s="63">
        <f>'Local multi year dist'!AC4</f>
        <v>18402.98358499142</v>
      </c>
      <c r="R4" s="63">
        <f>'Local multi year dist'!AD4</f>
        <v>18402.98358499142</v>
      </c>
      <c r="S4" s="63">
        <f>'Local multi year dist'!AE4</f>
        <v>18402.98358499142</v>
      </c>
      <c r="T4" s="63"/>
      <c r="U4" s="63">
        <f>'Local multi year dist'!AG4</f>
        <v>0</v>
      </c>
      <c r="V4" s="63">
        <f>'Local multi year dist'!AH4</f>
        <v>32415.793409467733</v>
      </c>
      <c r="W4" s="63">
        <f>'Local multi year dist'!AI4</f>
        <v>8130.0207038231383</v>
      </c>
      <c r="X4" s="63">
        <f>'Local multi year dist'!AJ4</f>
        <v>6825.2410510983073</v>
      </c>
      <c r="Y4" s="63">
        <f>'Local multi year dist'!AK4</f>
        <v>6825.2410510328455</v>
      </c>
      <c r="Z4" s="63">
        <f>'Local multi year dist'!AL4</f>
        <v>7872.9429697242031</v>
      </c>
      <c r="AA4" s="63">
        <f>'Local multi year dist'!AM4</f>
        <v>5757.118237104788</v>
      </c>
      <c r="AB4" s="63">
        <f>'Local multi year dist'!AN4</f>
        <v>9075.0076944208467</v>
      </c>
      <c r="AC4" s="63">
        <f>'Local multi year dist'!AO4</f>
        <v>9361.2135910727939</v>
      </c>
      <c r="AD4" s="63">
        <f>'Local multi year dist'!AP4</f>
        <v>9361.2135976190693</v>
      </c>
      <c r="AE4" s="63">
        <f>'Local multi year dist'!AQ4</f>
        <v>8081.6684436001287</v>
      </c>
      <c r="AF4" s="63">
        <f>'Local multi year dist'!AR4</f>
        <v>6747.7606478301868</v>
      </c>
      <c r="AG4" s="63">
        <f>'Local multi year dist'!AS4</f>
        <v>6747.7606478301868</v>
      </c>
      <c r="AH4" s="63">
        <f>'Local multi year dist'!AT4</f>
        <v>6747.7606478301868</v>
      </c>
      <c r="AI4" s="63">
        <f>'Local multi year dist'!AU4</f>
        <v>6747.7606478301868</v>
      </c>
      <c r="AJ4" s="63">
        <f>'Local multi year dist'!AV4</f>
        <v>6747.7606478301868</v>
      </c>
      <c r="AK4" s="63">
        <f>'Local multi year dist'!AW4</f>
        <v>6747.7606478301868</v>
      </c>
      <c r="AL4" s="63">
        <f>'Local multi year dist'!AX4</f>
        <v>6747.7606478301868</v>
      </c>
      <c r="AN4" s="63">
        <f>'Local multi year dist'!AZ4</f>
        <v>0</v>
      </c>
      <c r="AO4" s="63">
        <f>'Local multi year dist'!BA4</f>
        <v>8103.9483523669332</v>
      </c>
      <c r="AP4" s="63">
        <f>'Local multi year dist'!BB4</f>
        <v>2032.5051759557846</v>
      </c>
      <c r="AQ4" s="63">
        <f>'Local multi year dist'!BC4</f>
        <v>1706.3102627745768</v>
      </c>
      <c r="AR4" s="63">
        <f>'Local multi year dist'!BD4</f>
        <v>1706.3102627582114</v>
      </c>
      <c r="AS4" s="63">
        <f>'Local multi year dist'!BE4</f>
        <v>1968.2357424310508</v>
      </c>
      <c r="AT4" s="63">
        <f>'Local multi year dist'!BF4</f>
        <v>1439.279559276197</v>
      </c>
      <c r="AU4" s="63">
        <f>'Local multi year dist'!BG4</f>
        <v>2268.7519236052117</v>
      </c>
      <c r="AV4" s="63">
        <f>'Local multi year dist'!BH4</f>
        <v>2340.3033977681985</v>
      </c>
      <c r="AW4" s="63">
        <f>'Local multi year dist'!BI4</f>
        <v>2340.3033994047673</v>
      </c>
      <c r="AX4" s="63">
        <f>'Local multi year dist'!BJ4</f>
        <v>2020.4171109000322</v>
      </c>
      <c r="AY4" s="63">
        <f>'Local multi year dist'!BK4</f>
        <v>1686.9401619575467</v>
      </c>
      <c r="AZ4" s="63">
        <f>'Local multi year dist'!BL4</f>
        <v>1686.9401619575467</v>
      </c>
      <c r="BA4" s="63">
        <f>'Local multi year dist'!BM4</f>
        <v>1686.9401619575467</v>
      </c>
      <c r="BB4" s="63">
        <f>'Local multi year dist'!BN4</f>
        <v>1686.9401619575467</v>
      </c>
      <c r="BC4" s="63">
        <f>'Local multi year dist'!BO4</f>
        <v>1686.9401619575467</v>
      </c>
      <c r="BD4" s="63">
        <f>'Local multi year dist'!BP4</f>
        <v>1686.9401619575467</v>
      </c>
      <c r="BE4" s="63">
        <f>'Local multi year dist'!BQ4</f>
        <v>1686.9401619575467</v>
      </c>
      <c r="BF4" s="63"/>
      <c r="BG4" s="63"/>
      <c r="BH4" s="63"/>
      <c r="BI4" s="63"/>
      <c r="BJ4" s="63"/>
      <c r="BK4" s="63"/>
      <c r="BL4" s="63"/>
      <c r="BM4" s="63"/>
      <c r="BN4" s="63"/>
      <c r="BO4" s="63"/>
      <c r="BP4" s="63"/>
      <c r="BQ4" s="63"/>
    </row>
    <row r="5" spans="1:69" x14ac:dyDescent="0.3">
      <c r="A5" t="str">
        <f>'Local multi year dist'!M5</f>
        <v>Albemarle County</v>
      </c>
      <c r="B5" s="63">
        <f>'Local multi year dist'!N5</f>
        <v>35092.59918869692</v>
      </c>
      <c r="C5" s="63">
        <f>'Local multi year dist'!O5</f>
        <v>222155.28498152486</v>
      </c>
      <c r="D5" s="63">
        <f>'Local multi year dist'!P5</f>
        <v>57642.429709774187</v>
      </c>
      <c r="E5" s="63">
        <f>'Local multi year dist'!Q5</f>
        <v>46161.308989795034</v>
      </c>
      <c r="F5" s="63">
        <f>'Local multi year dist'!R5</f>
        <v>46161.308989352285</v>
      </c>
      <c r="G5" s="63">
        <f>'Local multi year dist'!S5</f>
        <v>53247.255351661413</v>
      </c>
      <c r="H5" s="63">
        <f>'Local multi year dist'!T5</f>
        <v>38937.249518976794</v>
      </c>
      <c r="I5" s="63">
        <f>'Local multi year dist'!U5</f>
        <v>61377.207212266454</v>
      </c>
      <c r="J5" s="63">
        <f>'Local multi year dist'!V5</f>
        <v>63312.910102631911</v>
      </c>
      <c r="K5" s="63">
        <f>'Local multi year dist'!W5</f>
        <v>63312.910146906477</v>
      </c>
      <c r="L5" s="63">
        <f>'Local multi year dist'!X5</f>
        <v>54658.933125602816</v>
      </c>
      <c r="M5" s="63">
        <f>'Local multi year dist'!Y5</f>
        <v>45637.284005309237</v>
      </c>
      <c r="N5" s="63">
        <f>'Local multi year dist'!Z5</f>
        <v>45637.284005309237</v>
      </c>
      <c r="O5" s="63">
        <f>'Local multi year dist'!AA5</f>
        <v>45637.284005309237</v>
      </c>
      <c r="P5" s="63">
        <f>'Local multi year dist'!AB5</f>
        <v>45637.284005309237</v>
      </c>
      <c r="Q5" s="63">
        <f>'Local multi year dist'!AC5</f>
        <v>45637.284005309237</v>
      </c>
      <c r="R5" s="63">
        <f>'Local multi year dist'!AD5</f>
        <v>45637.284005309237</v>
      </c>
      <c r="S5" s="63">
        <f>'Local multi year dist'!AE5</f>
        <v>45637.284005309237</v>
      </c>
      <c r="T5" s="63"/>
      <c r="U5" s="63">
        <f>'Local multi year dist'!AG5</f>
        <v>0</v>
      </c>
      <c r="V5" s="63">
        <f>'Local multi year dist'!AH5</f>
        <v>80387.441702214623</v>
      </c>
      <c r="W5" s="63">
        <f>'Local multi year dist'!AI5</f>
        <v>20161.516860343036</v>
      </c>
      <c r="X5" s="63">
        <f>'Local multi year dist'!AJ5</f>
        <v>16925.81329625818</v>
      </c>
      <c r="Y5" s="63">
        <f>'Local multi year dist'!AK5</f>
        <v>16925.813296095839</v>
      </c>
      <c r="Z5" s="63">
        <f>'Local multi year dist'!AL5</f>
        <v>19523.993628942517</v>
      </c>
      <c r="AA5" s="63">
        <f>'Local multi year dist'!AM5</f>
        <v>14276.99149029149</v>
      </c>
      <c r="AB5" s="63">
        <f>'Local multi year dist'!AN5</f>
        <v>22504.975977831033</v>
      </c>
      <c r="AC5" s="63">
        <f>'Local multi year dist'!AO5</f>
        <v>23214.733704298364</v>
      </c>
      <c r="AD5" s="63">
        <f>'Local multi year dist'!AP5</f>
        <v>23214.733720532375</v>
      </c>
      <c r="AE5" s="63">
        <f>'Local multi year dist'!AQ5</f>
        <v>20041.608812721031</v>
      </c>
      <c r="AF5" s="63">
        <f>'Local multi year dist'!AR5</f>
        <v>16733.670801946719</v>
      </c>
      <c r="AG5" s="63">
        <f>'Local multi year dist'!AS5</f>
        <v>16733.670801946719</v>
      </c>
      <c r="AH5" s="63">
        <f>'Local multi year dist'!AT5</f>
        <v>16733.670801946719</v>
      </c>
      <c r="AI5" s="63">
        <f>'Local multi year dist'!AU5</f>
        <v>16733.670801946719</v>
      </c>
      <c r="AJ5" s="63">
        <f>'Local multi year dist'!AV5</f>
        <v>16733.670801946719</v>
      </c>
      <c r="AK5" s="63">
        <f>'Local multi year dist'!AW5</f>
        <v>16733.670801946719</v>
      </c>
      <c r="AL5" s="63">
        <f>'Local multi year dist'!AX5</f>
        <v>16733.670801946719</v>
      </c>
      <c r="AN5" s="63">
        <f>'Local multi year dist'!AZ5</f>
        <v>0</v>
      </c>
      <c r="AO5" s="63">
        <f>'Local multi year dist'!BA5</f>
        <v>20096.860425553656</v>
      </c>
      <c r="AP5" s="63">
        <f>'Local multi year dist'!BB5</f>
        <v>5040.3792150857589</v>
      </c>
      <c r="AQ5" s="63">
        <f>'Local multi year dist'!BC5</f>
        <v>4231.4533240645451</v>
      </c>
      <c r="AR5" s="63">
        <f>'Local multi year dist'!BD5</f>
        <v>4231.4533240239598</v>
      </c>
      <c r="AS5" s="63">
        <f>'Local multi year dist'!BE5</f>
        <v>4880.9984072356292</v>
      </c>
      <c r="AT5" s="63">
        <f>'Local multi year dist'!BF5</f>
        <v>3569.2478725728724</v>
      </c>
      <c r="AU5" s="63">
        <f>'Local multi year dist'!BG5</f>
        <v>5626.2439944577582</v>
      </c>
      <c r="AV5" s="63">
        <f>'Local multi year dist'!BH5</f>
        <v>5803.6834260745909</v>
      </c>
      <c r="AW5" s="63">
        <f>'Local multi year dist'!BI5</f>
        <v>5803.6834301330937</v>
      </c>
      <c r="AX5" s="63">
        <f>'Local multi year dist'!BJ5</f>
        <v>5010.4022031802579</v>
      </c>
      <c r="AY5" s="63">
        <f>'Local multi year dist'!BK5</f>
        <v>4183.4177004866797</v>
      </c>
      <c r="AZ5" s="63">
        <f>'Local multi year dist'!BL5</f>
        <v>4183.4177004866797</v>
      </c>
      <c r="BA5" s="63">
        <f>'Local multi year dist'!BM5</f>
        <v>4183.4177004866797</v>
      </c>
      <c r="BB5" s="63">
        <f>'Local multi year dist'!BN5</f>
        <v>4183.4177004866797</v>
      </c>
      <c r="BC5" s="63">
        <f>'Local multi year dist'!BO5</f>
        <v>4183.4177004866797</v>
      </c>
      <c r="BD5" s="63">
        <f>'Local multi year dist'!BP5</f>
        <v>4183.4177004866797</v>
      </c>
      <c r="BE5" s="63">
        <f>'Local multi year dist'!BQ5</f>
        <v>4183.4177004866797</v>
      </c>
      <c r="BF5" s="63"/>
      <c r="BG5" s="63"/>
      <c r="BH5" s="63"/>
      <c r="BI5" s="63"/>
      <c r="BJ5" s="63"/>
      <c r="BK5" s="63"/>
      <c r="BL5" s="63"/>
      <c r="BM5" s="63"/>
      <c r="BN5" s="63"/>
      <c r="BO5" s="63"/>
      <c r="BP5" s="63"/>
      <c r="BQ5" s="63"/>
    </row>
    <row r="6" spans="1:69" x14ac:dyDescent="0.3">
      <c r="A6" t="str">
        <f>'Local multi year dist'!M6</f>
        <v>Alexandria City</v>
      </c>
      <c r="B6" s="63">
        <f>'Local multi year dist'!N6</f>
        <v>47250.98523437517</v>
      </c>
      <c r="C6" s="63">
        <f>'Local multi year dist'!O6</f>
        <v>299124.49727523938</v>
      </c>
      <c r="D6" s="63">
        <f>'Local multi year dist'!P6</f>
        <v>77613.561208293773</v>
      </c>
      <c r="E6" s="63">
        <f>'Local multi year dist'!Q6</f>
        <v>62154.624618936003</v>
      </c>
      <c r="F6" s="63">
        <f>'Local multi year dist'!R6</f>
        <v>62154.624618339854</v>
      </c>
      <c r="G6" s="63">
        <f>'Local multi year dist'!S6</f>
        <v>71695.609175701611</v>
      </c>
      <c r="H6" s="63">
        <f>'Local multi year dist'!T6</f>
        <v>52427.675482098472</v>
      </c>
      <c r="I6" s="63">
        <f>'Local multi year dist'!U6</f>
        <v>82642.311449192974</v>
      </c>
      <c r="J6" s="63">
        <f>'Local multi year dist'!V6</f>
        <v>85248.669222778903</v>
      </c>
      <c r="K6" s="63">
        <f>'Local multi year dist'!W6</f>
        <v>85248.669282393093</v>
      </c>
      <c r="L6" s="63">
        <f>'Local multi year dist'!X6</f>
        <v>73596.385042816226</v>
      </c>
      <c r="M6" s="63">
        <f>'Local multi year dist'!Y6</f>
        <v>61449.04289011503</v>
      </c>
      <c r="N6" s="63">
        <f>'Local multi year dist'!Z6</f>
        <v>61449.04289011503</v>
      </c>
      <c r="O6" s="63">
        <f>'Local multi year dist'!AA6</f>
        <v>61449.04289011503</v>
      </c>
      <c r="P6" s="63">
        <f>'Local multi year dist'!AB6</f>
        <v>61449.04289011503</v>
      </c>
      <c r="Q6" s="63">
        <f>'Local multi year dist'!AC6</f>
        <v>61449.04289011503</v>
      </c>
      <c r="R6" s="63">
        <f>'Local multi year dist'!AD6</f>
        <v>61449.04289011503</v>
      </c>
      <c r="S6" s="63">
        <f>'Local multi year dist'!AE6</f>
        <v>61449.04289011503</v>
      </c>
      <c r="T6" s="63"/>
      <c r="U6" s="63">
        <f>'Local multi year dist'!AG6</f>
        <v>0</v>
      </c>
      <c r="V6" s="63">
        <f>'Local multi year dist'!AH6</f>
        <v>108238.94236149859</v>
      </c>
      <c r="W6" s="63">
        <f>'Local multi year dist'!AI6</f>
        <v>27146.793269662317</v>
      </c>
      <c r="X6" s="63">
        <f>'Local multi year dist'!AJ6</f>
        <v>22790.029026943201</v>
      </c>
      <c r="Y6" s="63">
        <f>'Local multi year dist'!AK6</f>
        <v>22790.029026724616</v>
      </c>
      <c r="Z6" s="63">
        <f>'Local multi year dist'!AL6</f>
        <v>26288.390031090588</v>
      </c>
      <c r="AA6" s="63">
        <f>'Local multi year dist'!AM6</f>
        <v>19223.481010102769</v>
      </c>
      <c r="AB6" s="63">
        <f>'Local multi year dist'!AN6</f>
        <v>30302.180864704089</v>
      </c>
      <c r="AC6" s="63">
        <f>'Local multi year dist'!AO6</f>
        <v>31257.845381685594</v>
      </c>
      <c r="AD6" s="63">
        <f>'Local multi year dist'!AP6</f>
        <v>31257.845403544132</v>
      </c>
      <c r="AE6" s="63">
        <f>'Local multi year dist'!AQ6</f>
        <v>26985.341182365948</v>
      </c>
      <c r="AF6" s="63">
        <f>'Local multi year dist'!AR6</f>
        <v>22531.315726375509</v>
      </c>
      <c r="AG6" s="63">
        <f>'Local multi year dist'!AS6</f>
        <v>22531.315726375509</v>
      </c>
      <c r="AH6" s="63">
        <f>'Local multi year dist'!AT6</f>
        <v>22531.315726375509</v>
      </c>
      <c r="AI6" s="63">
        <f>'Local multi year dist'!AU6</f>
        <v>22531.315726375509</v>
      </c>
      <c r="AJ6" s="63">
        <f>'Local multi year dist'!AV6</f>
        <v>22531.315726375509</v>
      </c>
      <c r="AK6" s="63">
        <f>'Local multi year dist'!AW6</f>
        <v>22531.315726375509</v>
      </c>
      <c r="AL6" s="63">
        <f>'Local multi year dist'!AX6</f>
        <v>22531.315726375509</v>
      </c>
      <c r="AN6" s="63">
        <f>'Local multi year dist'!AZ6</f>
        <v>0</v>
      </c>
      <c r="AO6" s="63">
        <f>'Local multi year dist'!BA6</f>
        <v>27059.735590374647</v>
      </c>
      <c r="AP6" s="63">
        <f>'Local multi year dist'!BB6</f>
        <v>6786.6983174155794</v>
      </c>
      <c r="AQ6" s="63">
        <f>'Local multi year dist'!BC6</f>
        <v>5697.5072567358002</v>
      </c>
      <c r="AR6" s="63">
        <f>'Local multi year dist'!BD6</f>
        <v>5697.5072566811541</v>
      </c>
      <c r="AS6" s="63">
        <f>'Local multi year dist'!BE6</f>
        <v>6572.0975077726471</v>
      </c>
      <c r="AT6" s="63">
        <f>'Local multi year dist'!BF6</f>
        <v>4805.8702525256922</v>
      </c>
      <c r="AU6" s="63">
        <f>'Local multi year dist'!BG6</f>
        <v>7575.5452161760222</v>
      </c>
      <c r="AV6" s="63">
        <f>'Local multi year dist'!BH6</f>
        <v>7814.4613454213986</v>
      </c>
      <c r="AW6" s="63">
        <f>'Local multi year dist'!BI6</f>
        <v>7814.461350886033</v>
      </c>
      <c r="AX6" s="63">
        <f>'Local multi year dist'!BJ6</f>
        <v>6746.335295591487</v>
      </c>
      <c r="AY6" s="63">
        <f>'Local multi year dist'!BK6</f>
        <v>5632.8289315938773</v>
      </c>
      <c r="AZ6" s="63">
        <f>'Local multi year dist'!BL6</f>
        <v>5632.8289315938773</v>
      </c>
      <c r="BA6" s="63">
        <f>'Local multi year dist'!BM6</f>
        <v>5632.8289315938773</v>
      </c>
      <c r="BB6" s="63">
        <f>'Local multi year dist'!BN6</f>
        <v>5632.8289315938773</v>
      </c>
      <c r="BC6" s="63">
        <f>'Local multi year dist'!BO6</f>
        <v>5632.8289315938773</v>
      </c>
      <c r="BD6" s="63">
        <f>'Local multi year dist'!BP6</f>
        <v>5632.8289315938773</v>
      </c>
      <c r="BE6" s="63">
        <f>'Local multi year dist'!BQ6</f>
        <v>5632.8289315938773</v>
      </c>
      <c r="BF6" s="63"/>
      <c r="BG6" s="63"/>
      <c r="BH6" s="63"/>
      <c r="BI6" s="63"/>
      <c r="BJ6" s="63"/>
      <c r="BK6" s="63"/>
      <c r="BL6" s="63"/>
      <c r="BM6" s="63"/>
      <c r="BN6" s="63"/>
      <c r="BO6" s="63"/>
      <c r="BP6" s="63"/>
      <c r="BQ6" s="63"/>
    </row>
    <row r="7" spans="1:69" x14ac:dyDescent="0.3">
      <c r="A7" t="str">
        <f>'Local multi year dist'!M7</f>
        <v>Alleghany County</v>
      </c>
      <c r="B7" s="63">
        <f>'Local multi year dist'!N7</f>
        <v>8661.3251763527642</v>
      </c>
      <c r="C7" s="63">
        <f>'Local multi year dist'!O7</f>
        <v>54830.910429970732</v>
      </c>
      <c r="D7" s="63">
        <f>'Local multi year dist'!P7</f>
        <v>14226.926452122698</v>
      </c>
      <c r="E7" s="63">
        <f>'Local multi year dist'!Q7</f>
        <v>11393.231535140592</v>
      </c>
      <c r="F7" s="63">
        <f>'Local multi year dist'!R7</f>
        <v>11393.231535031317</v>
      </c>
      <c r="G7" s="63">
        <f>'Local multi year dist'!S7</f>
        <v>13142.138342878177</v>
      </c>
      <c r="H7" s="63">
        <f>'Local multi year dist'!T7</f>
        <v>9610.2365556686527</v>
      </c>
      <c r="I7" s="63">
        <f>'Local multi year dist'!U7</f>
        <v>15148.719740686836</v>
      </c>
      <c r="J7" s="63">
        <f>'Local multi year dist'!V7</f>
        <v>15626.477232746907</v>
      </c>
      <c r="K7" s="63">
        <f>'Local multi year dist'!W7</f>
        <v>15626.477243674466</v>
      </c>
      <c r="L7" s="63">
        <f>'Local multi year dist'!X7</f>
        <v>13490.559392529996</v>
      </c>
      <c r="M7" s="63">
        <f>'Local multi year dist'!Y7</f>
        <v>11263.895125296473</v>
      </c>
      <c r="N7" s="63">
        <f>'Local multi year dist'!Z7</f>
        <v>11263.895125296473</v>
      </c>
      <c r="O7" s="63">
        <f>'Local multi year dist'!AA7</f>
        <v>11263.895125296473</v>
      </c>
      <c r="P7" s="63">
        <f>'Local multi year dist'!AB7</f>
        <v>11263.895125296473</v>
      </c>
      <c r="Q7" s="63">
        <f>'Local multi year dist'!AC7</f>
        <v>11263.895125296473</v>
      </c>
      <c r="R7" s="63">
        <f>'Local multi year dist'!AD7</f>
        <v>11263.895125296473</v>
      </c>
      <c r="S7" s="63">
        <f>'Local multi year dist'!AE7</f>
        <v>11263.895125296473</v>
      </c>
      <c r="T7" s="63"/>
      <c r="U7" s="63">
        <f>'Local multi year dist'!AG7</f>
        <v>0</v>
      </c>
      <c r="V7" s="63">
        <f>'Local multi year dist'!AH7</f>
        <v>19840.701138553526</v>
      </c>
      <c r="W7" s="63">
        <f>'Local multi year dist'!AI7</f>
        <v>4976.1333618227827</v>
      </c>
      <c r="X7" s="63">
        <f>'Local multi year dist'!AJ7</f>
        <v>4177.5182295515506</v>
      </c>
      <c r="Y7" s="63">
        <f>'Local multi year dist'!AK7</f>
        <v>4177.5182295114828</v>
      </c>
      <c r="Z7" s="63">
        <f>'Local multi year dist'!AL7</f>
        <v>4818.7840590553315</v>
      </c>
      <c r="AA7" s="63">
        <f>'Local multi year dist'!AM7</f>
        <v>3523.7534037451724</v>
      </c>
      <c r="AB7" s="63">
        <f>'Local multi year dist'!AN7</f>
        <v>5554.5305715851728</v>
      </c>
      <c r="AC7" s="63">
        <f>'Local multi year dist'!AO7</f>
        <v>5729.7083186738655</v>
      </c>
      <c r="AD7" s="63">
        <f>'Local multi year dist'!AP7</f>
        <v>5729.7083226806371</v>
      </c>
      <c r="AE7" s="63">
        <f>'Local multi year dist'!AQ7</f>
        <v>4946.538443927665</v>
      </c>
      <c r="AF7" s="63">
        <f>'Local multi year dist'!AR7</f>
        <v>4130.0948792753734</v>
      </c>
      <c r="AG7" s="63">
        <f>'Local multi year dist'!AS7</f>
        <v>4130.0948792753734</v>
      </c>
      <c r="AH7" s="63">
        <f>'Local multi year dist'!AT7</f>
        <v>4130.0948792753734</v>
      </c>
      <c r="AI7" s="63">
        <f>'Local multi year dist'!AU7</f>
        <v>4130.0948792753734</v>
      </c>
      <c r="AJ7" s="63">
        <f>'Local multi year dist'!AV7</f>
        <v>4130.0948792753734</v>
      </c>
      <c r="AK7" s="63">
        <f>'Local multi year dist'!AW7</f>
        <v>4130.0948792753734</v>
      </c>
      <c r="AL7" s="63">
        <f>'Local multi year dist'!AX7</f>
        <v>4130.0948792753734</v>
      </c>
      <c r="AN7" s="63">
        <f>'Local multi year dist'!AZ7</f>
        <v>0</v>
      </c>
      <c r="AO7" s="63">
        <f>'Local multi year dist'!BA7</f>
        <v>4960.1752846383815</v>
      </c>
      <c r="AP7" s="63">
        <f>'Local multi year dist'!BB7</f>
        <v>1244.0333404556957</v>
      </c>
      <c r="AQ7" s="63">
        <f>'Local multi year dist'!BC7</f>
        <v>1044.3795573878876</v>
      </c>
      <c r="AR7" s="63">
        <f>'Local multi year dist'!BD7</f>
        <v>1044.3795573778707</v>
      </c>
      <c r="AS7" s="63">
        <f>'Local multi year dist'!BE7</f>
        <v>1204.6960147638329</v>
      </c>
      <c r="AT7" s="63">
        <f>'Local multi year dist'!BF7</f>
        <v>880.93835093629309</v>
      </c>
      <c r="AU7" s="63">
        <f>'Local multi year dist'!BG7</f>
        <v>1388.6326428962932</v>
      </c>
      <c r="AV7" s="63">
        <f>'Local multi year dist'!BH7</f>
        <v>1432.4270796684664</v>
      </c>
      <c r="AW7" s="63">
        <f>'Local multi year dist'!BI7</f>
        <v>1432.4270806701593</v>
      </c>
      <c r="AX7" s="63">
        <f>'Local multi year dist'!BJ7</f>
        <v>1236.6346109819162</v>
      </c>
      <c r="AY7" s="63">
        <f>'Local multi year dist'!BK7</f>
        <v>1032.5237198188433</v>
      </c>
      <c r="AZ7" s="63">
        <f>'Local multi year dist'!BL7</f>
        <v>1032.5237198188433</v>
      </c>
      <c r="BA7" s="63">
        <f>'Local multi year dist'!BM7</f>
        <v>1032.5237198188433</v>
      </c>
      <c r="BB7" s="63">
        <f>'Local multi year dist'!BN7</f>
        <v>1032.5237198188433</v>
      </c>
      <c r="BC7" s="63">
        <f>'Local multi year dist'!BO7</f>
        <v>1032.5237198188433</v>
      </c>
      <c r="BD7" s="63">
        <f>'Local multi year dist'!BP7</f>
        <v>1032.5237198188433</v>
      </c>
      <c r="BE7" s="63">
        <f>'Local multi year dist'!BQ7</f>
        <v>1032.5237198188433</v>
      </c>
      <c r="BF7" s="63"/>
      <c r="BG7" s="63"/>
      <c r="BH7" s="63"/>
      <c r="BI7" s="63"/>
      <c r="BJ7" s="63"/>
      <c r="BK7" s="63"/>
      <c r="BL7" s="63"/>
      <c r="BM7" s="63"/>
      <c r="BN7" s="63"/>
      <c r="BO7" s="63"/>
      <c r="BP7" s="63"/>
      <c r="BQ7" s="63"/>
    </row>
    <row r="8" spans="1:69" x14ac:dyDescent="0.3">
      <c r="A8" t="str">
        <f>'Local multi year dist'!M8</f>
        <v>Amelia County</v>
      </c>
      <c r="B8" s="63">
        <f>'Local multi year dist'!N8</f>
        <v>4066.3498480529406</v>
      </c>
      <c r="C8" s="63">
        <f>'Local multi year dist'!O8</f>
        <v>25742.211469469825</v>
      </c>
      <c r="D8" s="63">
        <f>'Local multi year dist'!P8</f>
        <v>6679.3081934848351</v>
      </c>
      <c r="E8" s="63">
        <f>'Local multi year dist'!Q8</f>
        <v>5348.9349930237522</v>
      </c>
      <c r="F8" s="63">
        <f>'Local multi year dist'!R8</f>
        <v>5348.9349929724494</v>
      </c>
      <c r="G8" s="63">
        <f>'Local multi year dist'!S8</f>
        <v>6170.0180013512572</v>
      </c>
      <c r="H8" s="63">
        <f>'Local multi year dist'!T8</f>
        <v>4511.8481482012457</v>
      </c>
      <c r="I8" s="63">
        <f>'Local multi year dist'!U8</f>
        <v>7112.0749956276231</v>
      </c>
      <c r="J8" s="63">
        <f>'Local multi year dist'!V8</f>
        <v>7336.3742876746046</v>
      </c>
      <c r="K8" s="63">
        <f>'Local multi year dist'!W8</f>
        <v>7336.3742928049141</v>
      </c>
      <c r="L8" s="63">
        <f>'Local multi year dist'!X8</f>
        <v>6333.5959589342701</v>
      </c>
      <c r="M8" s="63">
        <f>'Local multi year dist'!Y8</f>
        <v>5288.2136738481095</v>
      </c>
      <c r="N8" s="63">
        <f>'Local multi year dist'!Z8</f>
        <v>5288.2136738481095</v>
      </c>
      <c r="O8" s="63">
        <f>'Local multi year dist'!AA8</f>
        <v>5288.2136738481095</v>
      </c>
      <c r="P8" s="63">
        <f>'Local multi year dist'!AB8</f>
        <v>5288.2136738481095</v>
      </c>
      <c r="Q8" s="63">
        <f>'Local multi year dist'!AC8</f>
        <v>5288.2136738481095</v>
      </c>
      <c r="R8" s="63">
        <f>'Local multi year dist'!AD8</f>
        <v>5288.2136738481095</v>
      </c>
      <c r="S8" s="63">
        <f>'Local multi year dist'!AE8</f>
        <v>5288.2136738481095</v>
      </c>
      <c r="T8" s="63"/>
      <c r="U8" s="63">
        <f>'Local multi year dist'!AG8</f>
        <v>0</v>
      </c>
      <c r="V8" s="63">
        <f>'Local multi year dist'!AH8</f>
        <v>9314.8831636401537</v>
      </c>
      <c r="W8" s="63">
        <f>'Local multi year dist'!AI8</f>
        <v>2336.2128459261894</v>
      </c>
      <c r="X8" s="63">
        <f>'Local multi year dist'!AJ8</f>
        <v>1961.2761641087091</v>
      </c>
      <c r="Y8" s="63">
        <f>'Local multi year dist'!AK8</f>
        <v>1961.276164089898</v>
      </c>
      <c r="Z8" s="63">
        <f>'Local multi year dist'!AL8</f>
        <v>2262.3399338287941</v>
      </c>
      <c r="AA8" s="63">
        <f>'Local multi year dist'!AM8</f>
        <v>1654.3443210071232</v>
      </c>
      <c r="AB8" s="63">
        <f>'Local multi year dist'!AN8</f>
        <v>2607.7608317301283</v>
      </c>
      <c r="AC8" s="63">
        <f>'Local multi year dist'!AO8</f>
        <v>2690.003905480688</v>
      </c>
      <c r="AD8" s="63">
        <f>'Local multi year dist'!AP8</f>
        <v>2690.0039073618013</v>
      </c>
      <c r="AE8" s="63">
        <f>'Local multi year dist'!AQ8</f>
        <v>2322.3185182758994</v>
      </c>
      <c r="AF8" s="63">
        <f>'Local multi year dist'!AR8</f>
        <v>1939.0116804109734</v>
      </c>
      <c r="AG8" s="63">
        <f>'Local multi year dist'!AS8</f>
        <v>1939.0116804109734</v>
      </c>
      <c r="AH8" s="63">
        <f>'Local multi year dist'!AT8</f>
        <v>1939.0116804109734</v>
      </c>
      <c r="AI8" s="63">
        <f>'Local multi year dist'!AU8</f>
        <v>1939.0116804109734</v>
      </c>
      <c r="AJ8" s="63">
        <f>'Local multi year dist'!AV8</f>
        <v>1939.0116804109734</v>
      </c>
      <c r="AK8" s="63">
        <f>'Local multi year dist'!AW8</f>
        <v>1939.0116804109734</v>
      </c>
      <c r="AL8" s="63">
        <f>'Local multi year dist'!AX8</f>
        <v>1939.0116804109734</v>
      </c>
      <c r="AN8" s="63">
        <f>'Local multi year dist'!AZ8</f>
        <v>0</v>
      </c>
      <c r="AO8" s="63">
        <f>'Local multi year dist'!BA8</f>
        <v>2328.7207909100384</v>
      </c>
      <c r="AP8" s="63">
        <f>'Local multi year dist'!BB8</f>
        <v>584.05321148154735</v>
      </c>
      <c r="AQ8" s="63">
        <f>'Local multi year dist'!BC8</f>
        <v>490.31904102717726</v>
      </c>
      <c r="AR8" s="63">
        <f>'Local multi year dist'!BD8</f>
        <v>490.31904102247449</v>
      </c>
      <c r="AS8" s="63">
        <f>'Local multi year dist'!BE8</f>
        <v>565.58498345719852</v>
      </c>
      <c r="AT8" s="63">
        <f>'Local multi year dist'!BF8</f>
        <v>413.5860802517808</v>
      </c>
      <c r="AU8" s="63">
        <f>'Local multi year dist'!BG8</f>
        <v>651.94020793253208</v>
      </c>
      <c r="AV8" s="63">
        <f>'Local multi year dist'!BH8</f>
        <v>672.500976370172</v>
      </c>
      <c r="AW8" s="63">
        <f>'Local multi year dist'!BI8</f>
        <v>672.50097684045033</v>
      </c>
      <c r="AX8" s="63">
        <f>'Local multi year dist'!BJ8</f>
        <v>580.57962956897484</v>
      </c>
      <c r="AY8" s="63">
        <f>'Local multi year dist'!BK8</f>
        <v>484.75292010274336</v>
      </c>
      <c r="AZ8" s="63">
        <f>'Local multi year dist'!BL8</f>
        <v>484.75292010274336</v>
      </c>
      <c r="BA8" s="63">
        <f>'Local multi year dist'!BM8</f>
        <v>484.75292010274336</v>
      </c>
      <c r="BB8" s="63">
        <f>'Local multi year dist'!BN8</f>
        <v>484.75292010274336</v>
      </c>
      <c r="BC8" s="63">
        <f>'Local multi year dist'!BO8</f>
        <v>484.75292010274336</v>
      </c>
      <c r="BD8" s="63">
        <f>'Local multi year dist'!BP8</f>
        <v>484.75292010274336</v>
      </c>
      <c r="BE8" s="63">
        <f>'Local multi year dist'!BQ8</f>
        <v>484.75292010274336</v>
      </c>
      <c r="BF8" s="63"/>
      <c r="BG8" s="63"/>
      <c r="BH8" s="63"/>
      <c r="BI8" s="63"/>
      <c r="BJ8" s="63"/>
      <c r="BK8" s="63"/>
      <c r="BL8" s="63"/>
      <c r="BM8" s="63"/>
      <c r="BN8" s="63"/>
      <c r="BO8" s="63"/>
      <c r="BP8" s="63"/>
      <c r="BQ8" s="63"/>
    </row>
    <row r="9" spans="1:69" x14ac:dyDescent="0.3">
      <c r="A9" t="str">
        <f>'Local multi year dist'!M9</f>
        <v>Amherst County</v>
      </c>
      <c r="B9" s="63">
        <f>'Local multi year dist'!N9</f>
        <v>12158.386045678291</v>
      </c>
      <c r="C9" s="63">
        <f>'Local multi year dist'!O9</f>
        <v>76969.21229371478</v>
      </c>
      <c r="D9" s="63">
        <f>'Local multi year dist'!P9</f>
        <v>19971.131498519655</v>
      </c>
      <c r="E9" s="63">
        <f>'Local multi year dist'!Q9</f>
        <v>15993.315629141018</v>
      </c>
      <c r="F9" s="63">
        <f>'Local multi year dist'!R9</f>
        <v>15993.315628987621</v>
      </c>
      <c r="G9" s="63">
        <f>'Local multi year dist'!S9</f>
        <v>18448.353824040256</v>
      </c>
      <c r="H9" s="63">
        <f>'Local multi year dist'!T9</f>
        <v>13490.425963121723</v>
      </c>
      <c r="I9" s="63">
        <f>'Local multi year dist'!U9</f>
        <v>21265.104236926589</v>
      </c>
      <c r="J9" s="63">
        <f>'Local multi year dist'!V9</f>
        <v>21935.759120147064</v>
      </c>
      <c r="K9" s="63">
        <f>'Local multi year dist'!W9</f>
        <v>21935.759135486689</v>
      </c>
      <c r="L9" s="63">
        <f>'Local multi year dist'!X9</f>
        <v>18937.451917213468</v>
      </c>
      <c r="M9" s="63">
        <f>'Local multi year dist'!Y9</f>
        <v>15811.758884805846</v>
      </c>
      <c r="N9" s="63">
        <f>'Local multi year dist'!Z9</f>
        <v>15811.758884805846</v>
      </c>
      <c r="O9" s="63">
        <f>'Local multi year dist'!AA9</f>
        <v>15811.758884805846</v>
      </c>
      <c r="P9" s="63">
        <f>'Local multi year dist'!AB9</f>
        <v>15811.758884805846</v>
      </c>
      <c r="Q9" s="63">
        <f>'Local multi year dist'!AC9</f>
        <v>15811.758884805846</v>
      </c>
      <c r="R9" s="63">
        <f>'Local multi year dist'!AD9</f>
        <v>15811.758884805846</v>
      </c>
      <c r="S9" s="63">
        <f>'Local multi year dist'!AE9</f>
        <v>15811.758884805846</v>
      </c>
      <c r="T9" s="63"/>
      <c r="U9" s="63">
        <f>'Local multi year dist'!AG9</f>
        <v>0</v>
      </c>
      <c r="V9" s="63">
        <f>'Local multi year dist'!AH9</f>
        <v>27851.500659284058</v>
      </c>
      <c r="W9" s="63">
        <f>'Local multi year dist'!AI9</f>
        <v>6985.2764093193055</v>
      </c>
      <c r="X9" s="63">
        <f>'Local multi year dist'!AJ9</f>
        <v>5864.2157306850395</v>
      </c>
      <c r="Y9" s="63">
        <f>'Local multi year dist'!AK9</f>
        <v>5864.2157306287945</v>
      </c>
      <c r="Z9" s="63">
        <f>'Local multi year dist'!AL9</f>
        <v>6764.3964021480942</v>
      </c>
      <c r="AA9" s="63">
        <f>'Local multi year dist'!AM9</f>
        <v>4946.4895198112972</v>
      </c>
      <c r="AB9" s="63">
        <f>'Local multi year dist'!AN9</f>
        <v>7797.2048868730826</v>
      </c>
      <c r="AC9" s="63">
        <f>'Local multi year dist'!AO9</f>
        <v>8043.1116773872563</v>
      </c>
      <c r="AD9" s="63">
        <f>'Local multi year dist'!AP9</f>
        <v>8043.1116830117853</v>
      </c>
      <c r="AE9" s="63">
        <f>'Local multi year dist'!AQ9</f>
        <v>6943.7323696449375</v>
      </c>
      <c r="AF9" s="63">
        <f>'Local multi year dist'!AR9</f>
        <v>5797.6449244288096</v>
      </c>
      <c r="AG9" s="63">
        <f>'Local multi year dist'!AS9</f>
        <v>5797.6449244288096</v>
      </c>
      <c r="AH9" s="63">
        <f>'Local multi year dist'!AT9</f>
        <v>5797.6449244288096</v>
      </c>
      <c r="AI9" s="63">
        <f>'Local multi year dist'!AU9</f>
        <v>5797.6449244288096</v>
      </c>
      <c r="AJ9" s="63">
        <f>'Local multi year dist'!AV9</f>
        <v>5797.6449244288096</v>
      </c>
      <c r="AK9" s="63">
        <f>'Local multi year dist'!AW9</f>
        <v>5797.6449244288096</v>
      </c>
      <c r="AL9" s="63">
        <f>'Local multi year dist'!AX9</f>
        <v>5797.6449244288096</v>
      </c>
      <c r="AN9" s="63">
        <f>'Local multi year dist'!AZ9</f>
        <v>0</v>
      </c>
      <c r="AO9" s="63">
        <f>'Local multi year dist'!BA9</f>
        <v>6962.8751648210146</v>
      </c>
      <c r="AP9" s="63">
        <f>'Local multi year dist'!BB9</f>
        <v>1746.3191023298264</v>
      </c>
      <c r="AQ9" s="63">
        <f>'Local multi year dist'!BC9</f>
        <v>1466.0539326712599</v>
      </c>
      <c r="AR9" s="63">
        <f>'Local multi year dist'!BD9</f>
        <v>1466.0539326571986</v>
      </c>
      <c r="AS9" s="63">
        <f>'Local multi year dist'!BE9</f>
        <v>1691.0991005370236</v>
      </c>
      <c r="AT9" s="63">
        <f>'Local multi year dist'!BF9</f>
        <v>1236.6223799528243</v>
      </c>
      <c r="AU9" s="63">
        <f>'Local multi year dist'!BG9</f>
        <v>1949.3012217182707</v>
      </c>
      <c r="AV9" s="63">
        <f>'Local multi year dist'!BH9</f>
        <v>2010.7779193468141</v>
      </c>
      <c r="AW9" s="63">
        <f>'Local multi year dist'!BI9</f>
        <v>2010.7779207529463</v>
      </c>
      <c r="AX9" s="63">
        <f>'Local multi year dist'!BJ9</f>
        <v>1735.9330924112344</v>
      </c>
      <c r="AY9" s="63">
        <f>'Local multi year dist'!BK9</f>
        <v>1449.4112311072024</v>
      </c>
      <c r="AZ9" s="63">
        <f>'Local multi year dist'!BL9</f>
        <v>1449.4112311072024</v>
      </c>
      <c r="BA9" s="63">
        <f>'Local multi year dist'!BM9</f>
        <v>1449.4112311072024</v>
      </c>
      <c r="BB9" s="63">
        <f>'Local multi year dist'!BN9</f>
        <v>1449.4112311072024</v>
      </c>
      <c r="BC9" s="63">
        <f>'Local multi year dist'!BO9</f>
        <v>1449.4112311072024</v>
      </c>
      <c r="BD9" s="63">
        <f>'Local multi year dist'!BP9</f>
        <v>1449.4112311072024</v>
      </c>
      <c r="BE9" s="63">
        <f>'Local multi year dist'!BQ9</f>
        <v>1449.4112311072024</v>
      </c>
      <c r="BF9" s="63"/>
      <c r="BG9" s="63"/>
      <c r="BH9" s="63"/>
      <c r="BI9" s="63"/>
      <c r="BJ9" s="63"/>
      <c r="BK9" s="63"/>
      <c r="BL9" s="63"/>
      <c r="BM9" s="63"/>
      <c r="BN9" s="63"/>
      <c r="BO9" s="63"/>
      <c r="BP9" s="63"/>
      <c r="BQ9" s="63"/>
    </row>
    <row r="10" spans="1:69" x14ac:dyDescent="0.3">
      <c r="A10" t="str">
        <f>'Local multi year dist'!M10</f>
        <v>Appomattox County</v>
      </c>
      <c r="B10" s="63">
        <f>'Local multi year dist'!N10</f>
        <v>5408.245297910411</v>
      </c>
      <c r="C10" s="63">
        <f>'Local multi year dist'!O10</f>
        <v>34237.141254394868</v>
      </c>
      <c r="D10" s="63">
        <f>'Local multi year dist'!P10</f>
        <v>8883.4798973348297</v>
      </c>
      <c r="E10" s="63">
        <f>'Local multi year dist'!Q10</f>
        <v>7114.08354072159</v>
      </c>
      <c r="F10" s="63">
        <f>'Local multi year dist'!R10</f>
        <v>7114.083540653357</v>
      </c>
      <c r="G10" s="63">
        <f>'Local multi year dist'!S10</f>
        <v>8206.1239417971719</v>
      </c>
      <c r="H10" s="63">
        <f>'Local multi year dist'!T10</f>
        <v>6000.7580371076565</v>
      </c>
      <c r="I10" s="63">
        <f>'Local multi year dist'!U10</f>
        <v>9459.0597441847385</v>
      </c>
      <c r="J10" s="63">
        <f>'Local multi year dist'!V10</f>
        <v>9757.3778026072232</v>
      </c>
      <c r="K10" s="63">
        <f>'Local multi year dist'!W10</f>
        <v>9757.3778094305344</v>
      </c>
      <c r="L10" s="63">
        <f>'Local multi year dist'!X10</f>
        <v>8423.6826253825784</v>
      </c>
      <c r="M10" s="63">
        <f>'Local multi year dist'!Y10</f>
        <v>7033.3241862179848</v>
      </c>
      <c r="N10" s="63">
        <f>'Local multi year dist'!Z10</f>
        <v>7033.3241862179848</v>
      </c>
      <c r="O10" s="63">
        <f>'Local multi year dist'!AA10</f>
        <v>7033.3241862179848</v>
      </c>
      <c r="P10" s="63">
        <f>'Local multi year dist'!AB10</f>
        <v>7033.3241862179848</v>
      </c>
      <c r="Q10" s="63">
        <f>'Local multi year dist'!AC10</f>
        <v>7033.3241862179848</v>
      </c>
      <c r="R10" s="63">
        <f>'Local multi year dist'!AD10</f>
        <v>7033.3241862179848</v>
      </c>
      <c r="S10" s="63">
        <f>'Local multi year dist'!AE10</f>
        <v>7033.3241862179848</v>
      </c>
      <c r="T10" s="63"/>
      <c r="U10" s="63">
        <f>'Local multi year dist'!AG10</f>
        <v>0</v>
      </c>
      <c r="V10" s="63">
        <f>'Local multi year dist'!AH10</f>
        <v>12388.794607641403</v>
      </c>
      <c r="W10" s="63">
        <f>'Local multi year dist'!AI10</f>
        <v>3107.1630850818315</v>
      </c>
      <c r="X10" s="63">
        <f>'Local multi year dist'!AJ10</f>
        <v>2608.4972982645827</v>
      </c>
      <c r="Y10" s="63">
        <f>'Local multi year dist'!AK10</f>
        <v>2608.4972982395643</v>
      </c>
      <c r="Z10" s="63">
        <f>'Local multi year dist'!AL10</f>
        <v>3008.9121119922961</v>
      </c>
      <c r="AA10" s="63">
        <f>'Local multi year dist'!AM10</f>
        <v>2200.2779469394736</v>
      </c>
      <c r="AB10" s="63">
        <f>'Local multi year dist'!AN10</f>
        <v>3468.3219062010703</v>
      </c>
      <c r="AC10" s="63">
        <f>'Local multi year dist'!AO10</f>
        <v>3577.7051942893149</v>
      </c>
      <c r="AD10" s="63">
        <f>'Local multi year dist'!AP10</f>
        <v>3577.7051967911957</v>
      </c>
      <c r="AE10" s="63">
        <f>'Local multi year dist'!AQ10</f>
        <v>3088.6836293069455</v>
      </c>
      <c r="AF10" s="63">
        <f>'Local multi year dist'!AR10</f>
        <v>2578.8855349465944</v>
      </c>
      <c r="AG10" s="63">
        <f>'Local multi year dist'!AS10</f>
        <v>2578.8855349465944</v>
      </c>
      <c r="AH10" s="63">
        <f>'Local multi year dist'!AT10</f>
        <v>2578.8855349465944</v>
      </c>
      <c r="AI10" s="63">
        <f>'Local multi year dist'!AU10</f>
        <v>2578.8855349465944</v>
      </c>
      <c r="AJ10" s="63">
        <f>'Local multi year dist'!AV10</f>
        <v>2578.8855349465944</v>
      </c>
      <c r="AK10" s="63">
        <f>'Local multi year dist'!AW10</f>
        <v>2578.8855349465944</v>
      </c>
      <c r="AL10" s="63">
        <f>'Local multi year dist'!AX10</f>
        <v>2578.8855349465944</v>
      </c>
      <c r="AN10" s="63">
        <f>'Local multi year dist'!AZ10</f>
        <v>0</v>
      </c>
      <c r="AO10" s="63">
        <f>'Local multi year dist'!BA10</f>
        <v>3097.1986519103507</v>
      </c>
      <c r="AP10" s="63">
        <f>'Local multi year dist'!BB10</f>
        <v>776.79077127045787</v>
      </c>
      <c r="AQ10" s="63">
        <f>'Local multi year dist'!BC10</f>
        <v>652.12432456614567</v>
      </c>
      <c r="AR10" s="63">
        <f>'Local multi year dist'!BD10</f>
        <v>652.12432455989108</v>
      </c>
      <c r="AS10" s="63">
        <f>'Local multi year dist'!BE10</f>
        <v>752.22802799807403</v>
      </c>
      <c r="AT10" s="63">
        <f>'Local multi year dist'!BF10</f>
        <v>550.06948673486841</v>
      </c>
      <c r="AU10" s="63">
        <f>'Local multi year dist'!BG10</f>
        <v>867.08047655026758</v>
      </c>
      <c r="AV10" s="63">
        <f>'Local multi year dist'!BH10</f>
        <v>894.42629857232873</v>
      </c>
      <c r="AW10" s="63">
        <f>'Local multi year dist'!BI10</f>
        <v>894.42629919779893</v>
      </c>
      <c r="AX10" s="63">
        <f>'Local multi year dist'!BJ10</f>
        <v>772.17090732673637</v>
      </c>
      <c r="AY10" s="63">
        <f>'Local multi year dist'!BK10</f>
        <v>644.72138373664859</v>
      </c>
      <c r="AZ10" s="63">
        <f>'Local multi year dist'!BL10</f>
        <v>644.72138373664859</v>
      </c>
      <c r="BA10" s="63">
        <f>'Local multi year dist'!BM10</f>
        <v>644.72138373664859</v>
      </c>
      <c r="BB10" s="63">
        <f>'Local multi year dist'!BN10</f>
        <v>644.72138373664859</v>
      </c>
      <c r="BC10" s="63">
        <f>'Local multi year dist'!BO10</f>
        <v>644.72138373664859</v>
      </c>
      <c r="BD10" s="63">
        <f>'Local multi year dist'!BP10</f>
        <v>644.72138373664859</v>
      </c>
      <c r="BE10" s="63">
        <f>'Local multi year dist'!BQ10</f>
        <v>644.72138373664859</v>
      </c>
      <c r="BF10" s="63"/>
      <c r="BG10" s="63"/>
      <c r="BH10" s="63"/>
      <c r="BI10" s="63"/>
      <c r="BJ10" s="63"/>
      <c r="BK10" s="63"/>
      <c r="BL10" s="63"/>
      <c r="BM10" s="63"/>
      <c r="BN10" s="63"/>
      <c r="BO10" s="63"/>
      <c r="BP10" s="63"/>
      <c r="BQ10" s="63"/>
    </row>
    <row r="11" spans="1:69" x14ac:dyDescent="0.3">
      <c r="A11" t="str">
        <f>'Local multi year dist'!M11</f>
        <v>Arlington County</v>
      </c>
      <c r="B11" s="63">
        <f>'Local multi year dist'!N11</f>
        <v>56034.300906169519</v>
      </c>
      <c r="C11" s="63">
        <f>'Local multi year dist'!O11</f>
        <v>354727.6740492942</v>
      </c>
      <c r="D11" s="63">
        <f>'Local multi year dist'!P11</f>
        <v>92040.866906221025</v>
      </c>
      <c r="E11" s="63">
        <f>'Local multi year dist'!Q11</f>
        <v>73708.324203867305</v>
      </c>
      <c r="F11" s="63">
        <f>'Local multi year dist'!R11</f>
        <v>73708.324203160344</v>
      </c>
      <c r="G11" s="63">
        <f>'Local multi year dist'!S11</f>
        <v>85022.848058620322</v>
      </c>
      <c r="H11" s="63">
        <f>'Local multi year dist'!T11</f>
        <v>62173.267482213167</v>
      </c>
      <c r="I11" s="63">
        <f>'Local multi year dist'!U11</f>
        <v>98004.393439748645</v>
      </c>
      <c r="J11" s="63">
        <f>'Local multi year dist'!V11</f>
        <v>101095.23768415605</v>
      </c>
      <c r="K11" s="63">
        <f>'Local multi year dist'!W11</f>
        <v>101095.23775485171</v>
      </c>
      <c r="L11" s="63">
        <f>'Local multi year dist'!X11</f>
        <v>87276.952314114242</v>
      </c>
      <c r="M11" s="63">
        <f>'Local multi year dist'!Y11</f>
        <v>72871.584425626948</v>
      </c>
      <c r="N11" s="63">
        <f>'Local multi year dist'!Z11</f>
        <v>72871.584425626948</v>
      </c>
      <c r="O11" s="63">
        <f>'Local multi year dist'!AA11</f>
        <v>72871.584425626948</v>
      </c>
      <c r="P11" s="63">
        <f>'Local multi year dist'!AB11</f>
        <v>72871.584425626948</v>
      </c>
      <c r="Q11" s="63">
        <f>'Local multi year dist'!AC11</f>
        <v>72871.584425626948</v>
      </c>
      <c r="R11" s="63">
        <f>'Local multi year dist'!AD11</f>
        <v>72871.584425626948</v>
      </c>
      <c r="S11" s="63">
        <f>'Local multi year dist'!AE11</f>
        <v>72871.584425626948</v>
      </c>
      <c r="T11" s="63"/>
      <c r="U11" s="63">
        <f>'Local multi year dist'!AG11</f>
        <v>0</v>
      </c>
      <c r="V11" s="63">
        <f>'Local multi year dist'!AH11</f>
        <v>128359.08999496131</v>
      </c>
      <c r="W11" s="63">
        <f>'Local multi year dist'!AI11</f>
        <v>32193.013016862886</v>
      </c>
      <c r="X11" s="63">
        <f>'Local multi year dist'!AJ11</f>
        <v>27026.385541418011</v>
      </c>
      <c r="Y11" s="63">
        <f>'Local multi year dist'!AK11</f>
        <v>27026.385541158794</v>
      </c>
      <c r="Z11" s="63">
        <f>'Local multi year dist'!AL11</f>
        <v>31175.044288160781</v>
      </c>
      <c r="AA11" s="63">
        <f>'Local multi year dist'!AM11</f>
        <v>22796.864743478156</v>
      </c>
      <c r="AB11" s="63">
        <f>'Local multi year dist'!AN11</f>
        <v>35934.944261241166</v>
      </c>
      <c r="AC11" s="63">
        <f>'Local multi year dist'!AO11</f>
        <v>37068.253817523881</v>
      </c>
      <c r="AD11" s="63">
        <f>'Local multi year dist'!AP11</f>
        <v>37068.253843445622</v>
      </c>
      <c r="AE11" s="63">
        <f>'Local multi year dist'!AQ11</f>
        <v>32001.549181841889</v>
      </c>
      <c r="AF11" s="63">
        <f>'Local multi year dist'!AR11</f>
        <v>26719.580956063211</v>
      </c>
      <c r="AG11" s="63">
        <f>'Local multi year dist'!AS11</f>
        <v>26719.580956063211</v>
      </c>
      <c r="AH11" s="63">
        <f>'Local multi year dist'!AT11</f>
        <v>26719.580956063211</v>
      </c>
      <c r="AI11" s="63">
        <f>'Local multi year dist'!AU11</f>
        <v>26719.580956063211</v>
      </c>
      <c r="AJ11" s="63">
        <f>'Local multi year dist'!AV11</f>
        <v>26719.580956063211</v>
      </c>
      <c r="AK11" s="63">
        <f>'Local multi year dist'!AW11</f>
        <v>26719.580956063211</v>
      </c>
      <c r="AL11" s="63">
        <f>'Local multi year dist'!AX11</f>
        <v>26719.580956063211</v>
      </c>
      <c r="AN11" s="63">
        <f>'Local multi year dist'!AZ11</f>
        <v>0</v>
      </c>
      <c r="AO11" s="63">
        <f>'Local multi year dist'!BA11</f>
        <v>32089.772498740327</v>
      </c>
      <c r="AP11" s="63">
        <f>'Local multi year dist'!BB11</f>
        <v>8048.2532542157214</v>
      </c>
      <c r="AQ11" s="63">
        <f>'Local multi year dist'!BC11</f>
        <v>6756.5963853545027</v>
      </c>
      <c r="AR11" s="63">
        <f>'Local multi year dist'!BD11</f>
        <v>6756.5963852896984</v>
      </c>
      <c r="AS11" s="63">
        <f>'Local multi year dist'!BE11</f>
        <v>7793.7610720401954</v>
      </c>
      <c r="AT11" s="63">
        <f>'Local multi year dist'!BF11</f>
        <v>5699.216185869539</v>
      </c>
      <c r="AU11" s="63">
        <f>'Local multi year dist'!BG11</f>
        <v>8983.7360653102915</v>
      </c>
      <c r="AV11" s="63">
        <f>'Local multi year dist'!BH11</f>
        <v>9267.0634543809701</v>
      </c>
      <c r="AW11" s="63">
        <f>'Local multi year dist'!BI11</f>
        <v>9267.0634608614055</v>
      </c>
      <c r="AX11" s="63">
        <f>'Local multi year dist'!BJ11</f>
        <v>8000.3872954604722</v>
      </c>
      <c r="AY11" s="63">
        <f>'Local multi year dist'!BK11</f>
        <v>6679.8952390158029</v>
      </c>
      <c r="AZ11" s="63">
        <f>'Local multi year dist'!BL11</f>
        <v>6679.8952390158029</v>
      </c>
      <c r="BA11" s="63">
        <f>'Local multi year dist'!BM11</f>
        <v>6679.8952390158029</v>
      </c>
      <c r="BB11" s="63">
        <f>'Local multi year dist'!BN11</f>
        <v>6679.8952390158029</v>
      </c>
      <c r="BC11" s="63">
        <f>'Local multi year dist'!BO11</f>
        <v>6679.8952390158029</v>
      </c>
      <c r="BD11" s="63">
        <f>'Local multi year dist'!BP11</f>
        <v>6679.8952390158029</v>
      </c>
      <c r="BE11" s="63">
        <f>'Local multi year dist'!BQ11</f>
        <v>6679.8952390158029</v>
      </c>
      <c r="BF11" s="63"/>
      <c r="BG11" s="63"/>
      <c r="BH11" s="63"/>
      <c r="BI11" s="63"/>
      <c r="BJ11" s="63"/>
      <c r="BK11" s="63"/>
      <c r="BL11" s="63"/>
      <c r="BM11" s="63"/>
      <c r="BN11" s="63"/>
      <c r="BO11" s="63"/>
      <c r="BP11" s="63"/>
      <c r="BQ11" s="63"/>
    </row>
    <row r="12" spans="1:69" x14ac:dyDescent="0.3">
      <c r="A12" t="str">
        <f>'Local multi year dist'!M12</f>
        <v>Augusta County</v>
      </c>
      <c r="B12" s="63">
        <f>'Local multi year dist'!N12</f>
        <v>33954.021231242099</v>
      </c>
      <c r="C12" s="63">
        <f>'Local multi year dist'!O12</f>
        <v>214947.46577007329</v>
      </c>
      <c r="D12" s="63">
        <f>'Local multi year dist'!P12</f>
        <v>55772.223415598433</v>
      </c>
      <c r="E12" s="63">
        <f>'Local multi year dist'!Q12</f>
        <v>44663.607191748386</v>
      </c>
      <c r="F12" s="63">
        <f>'Local multi year dist'!R12</f>
        <v>44663.607191319999</v>
      </c>
      <c r="G12" s="63">
        <f>'Local multi year dist'!S12</f>
        <v>51519.650311283061</v>
      </c>
      <c r="H12" s="63">
        <f>'Local multi year dist'!T12</f>
        <v>37673.932037480445</v>
      </c>
      <c r="I12" s="63">
        <f>'Local multi year dist'!U12</f>
        <v>59385.82621349072</v>
      </c>
      <c r="J12" s="63">
        <f>'Local multi year dist'!V12</f>
        <v>61258.725302083018</v>
      </c>
      <c r="K12" s="63">
        <f>'Local multi year dist'!W12</f>
        <v>61258.725344921106</v>
      </c>
      <c r="L12" s="63">
        <f>'Local multi year dist'!X12</f>
        <v>52885.526257101221</v>
      </c>
      <c r="M12" s="63">
        <f>'Local multi year dist'!Y12</f>
        <v>44156.584176631768</v>
      </c>
      <c r="N12" s="63">
        <f>'Local multi year dist'!Z12</f>
        <v>44156.584176631768</v>
      </c>
      <c r="O12" s="63">
        <f>'Local multi year dist'!AA12</f>
        <v>44156.584176631768</v>
      </c>
      <c r="P12" s="63">
        <f>'Local multi year dist'!AB12</f>
        <v>44156.584176631768</v>
      </c>
      <c r="Q12" s="63">
        <f>'Local multi year dist'!AC12</f>
        <v>44156.584176631768</v>
      </c>
      <c r="R12" s="63">
        <f>'Local multi year dist'!AD12</f>
        <v>44156.584176631768</v>
      </c>
      <c r="S12" s="63">
        <f>'Local multi year dist'!AE12</f>
        <v>44156.584176631768</v>
      </c>
      <c r="T12" s="63"/>
      <c r="U12" s="63">
        <f>'Local multi year dist'!AG12</f>
        <v>0</v>
      </c>
      <c r="V12" s="63">
        <f>'Local multi year dist'!AH12</f>
        <v>77779.274416395376</v>
      </c>
      <c r="W12" s="63">
        <f>'Local multi year dist'!AI12</f>
        <v>19507.377263483704</v>
      </c>
      <c r="X12" s="63">
        <f>'Local multi year dist'!AJ12</f>
        <v>16376.65597030774</v>
      </c>
      <c r="Y12" s="63">
        <f>'Local multi year dist'!AK12</f>
        <v>16376.655970150669</v>
      </c>
      <c r="Z12" s="63">
        <f>'Local multi year dist'!AL12</f>
        <v>18890.538447470452</v>
      </c>
      <c r="AA12" s="63">
        <f>'Local multi year dist'!AM12</f>
        <v>13813.775080409494</v>
      </c>
      <c r="AB12" s="63">
        <f>'Local multi year dist'!AN12</f>
        <v>21774.802944946598</v>
      </c>
      <c r="AC12" s="63">
        <f>'Local multi year dist'!AO12</f>
        <v>22461.53261076377</v>
      </c>
      <c r="AD12" s="63">
        <f>'Local multi year dist'!AP12</f>
        <v>22461.532626471067</v>
      </c>
      <c r="AE12" s="63">
        <f>'Local multi year dist'!AQ12</f>
        <v>19391.359627603782</v>
      </c>
      <c r="AF12" s="63">
        <f>'Local multi year dist'!AR12</f>
        <v>16190.747531431647</v>
      </c>
      <c r="AG12" s="63">
        <f>'Local multi year dist'!AS12</f>
        <v>16190.747531431647</v>
      </c>
      <c r="AH12" s="63">
        <f>'Local multi year dist'!AT12</f>
        <v>16190.747531431647</v>
      </c>
      <c r="AI12" s="63">
        <f>'Local multi year dist'!AU12</f>
        <v>16190.747531431647</v>
      </c>
      <c r="AJ12" s="63">
        <f>'Local multi year dist'!AV12</f>
        <v>16190.747531431647</v>
      </c>
      <c r="AK12" s="63">
        <f>'Local multi year dist'!AW12</f>
        <v>16190.747531431647</v>
      </c>
      <c r="AL12" s="63">
        <f>'Local multi year dist'!AX12</f>
        <v>16190.747531431647</v>
      </c>
      <c r="AN12" s="63">
        <f>'Local multi year dist'!AZ12</f>
        <v>0</v>
      </c>
      <c r="AO12" s="63">
        <f>'Local multi year dist'!BA12</f>
        <v>19444.818604098844</v>
      </c>
      <c r="AP12" s="63">
        <f>'Local multi year dist'!BB12</f>
        <v>4876.844315870926</v>
      </c>
      <c r="AQ12" s="63">
        <f>'Local multi year dist'!BC12</f>
        <v>4094.163992576935</v>
      </c>
      <c r="AR12" s="63">
        <f>'Local multi year dist'!BD12</f>
        <v>4094.1639925376671</v>
      </c>
      <c r="AS12" s="63">
        <f>'Local multi year dist'!BE12</f>
        <v>4722.6346118676129</v>
      </c>
      <c r="AT12" s="63">
        <f>'Local multi year dist'!BF12</f>
        <v>3453.4437701023735</v>
      </c>
      <c r="AU12" s="63">
        <f>'Local multi year dist'!BG12</f>
        <v>5443.7007362366494</v>
      </c>
      <c r="AV12" s="63">
        <f>'Local multi year dist'!BH12</f>
        <v>5615.3831526909426</v>
      </c>
      <c r="AW12" s="63">
        <f>'Local multi year dist'!BI12</f>
        <v>5615.3831566177669</v>
      </c>
      <c r="AX12" s="63">
        <f>'Local multi year dist'!BJ12</f>
        <v>4847.8399069009456</v>
      </c>
      <c r="AY12" s="63">
        <f>'Local multi year dist'!BK12</f>
        <v>4047.6868828579118</v>
      </c>
      <c r="AZ12" s="63">
        <f>'Local multi year dist'!BL12</f>
        <v>4047.6868828579118</v>
      </c>
      <c r="BA12" s="63">
        <f>'Local multi year dist'!BM12</f>
        <v>4047.6868828579118</v>
      </c>
      <c r="BB12" s="63">
        <f>'Local multi year dist'!BN12</f>
        <v>4047.6868828579118</v>
      </c>
      <c r="BC12" s="63">
        <f>'Local multi year dist'!BO12</f>
        <v>4047.6868828579118</v>
      </c>
      <c r="BD12" s="63">
        <f>'Local multi year dist'!BP12</f>
        <v>4047.6868828579118</v>
      </c>
      <c r="BE12" s="63">
        <f>'Local multi year dist'!BQ12</f>
        <v>4047.6868828579118</v>
      </c>
      <c r="BF12" s="63"/>
      <c r="BG12" s="63"/>
      <c r="BH12" s="63"/>
      <c r="BI12" s="63"/>
      <c r="BJ12" s="63"/>
      <c r="BK12" s="63"/>
      <c r="BL12" s="63"/>
      <c r="BM12" s="63"/>
      <c r="BN12" s="63"/>
      <c r="BO12" s="63"/>
      <c r="BP12" s="63"/>
      <c r="BQ12" s="63"/>
    </row>
    <row r="13" spans="1:69" x14ac:dyDescent="0.3">
      <c r="A13" t="str">
        <f>'Local multi year dist'!M13</f>
        <v>Bath County</v>
      </c>
      <c r="B13" s="63">
        <f>'Local multi year dist'!N13</f>
        <v>1504.549443779588</v>
      </c>
      <c r="C13" s="63">
        <f>'Local multi year dist'!O13</f>
        <v>9524.6182437038351</v>
      </c>
      <c r="D13" s="63">
        <f>'Local multi year dist'!P13</f>
        <v>2471.3440315893886</v>
      </c>
      <c r="E13" s="63">
        <f>'Local multi year dist'!Q13</f>
        <v>1979.1059474187882</v>
      </c>
      <c r="F13" s="63">
        <f>'Local multi year dist'!R13</f>
        <v>1979.1059473998059</v>
      </c>
      <c r="G13" s="63">
        <f>'Local multi year dist'!S13</f>
        <v>2282.9066604999648</v>
      </c>
      <c r="H13" s="63">
        <f>'Local multi year dist'!T13</f>
        <v>1669.3838148344607</v>
      </c>
      <c r="I13" s="63">
        <f>'Local multi year dist'!U13</f>
        <v>2631.4677483822202</v>
      </c>
      <c r="J13" s="63">
        <f>'Local multi year dist'!V13</f>
        <v>2714.4584864396033</v>
      </c>
      <c r="K13" s="63">
        <f>'Local multi year dist'!W13</f>
        <v>2714.4584883378179</v>
      </c>
      <c r="L13" s="63">
        <f>'Local multi year dist'!X13</f>
        <v>2343.4305048056799</v>
      </c>
      <c r="M13" s="63">
        <f>'Local multi year dist'!Y13</f>
        <v>1956.6390593238002</v>
      </c>
      <c r="N13" s="63">
        <f>'Local multi year dist'!Z13</f>
        <v>1956.6390593238002</v>
      </c>
      <c r="O13" s="63">
        <f>'Local multi year dist'!AA13</f>
        <v>1956.6390593238002</v>
      </c>
      <c r="P13" s="63">
        <f>'Local multi year dist'!AB13</f>
        <v>1956.6390593238002</v>
      </c>
      <c r="Q13" s="63">
        <f>'Local multi year dist'!AC13</f>
        <v>1956.6390593238002</v>
      </c>
      <c r="R13" s="63">
        <f>'Local multi year dist'!AD13</f>
        <v>1956.6390593238002</v>
      </c>
      <c r="S13" s="63">
        <f>'Local multi year dist'!AE13</f>
        <v>1956.6390593238002</v>
      </c>
      <c r="T13" s="63"/>
      <c r="U13" s="63">
        <f>'Local multi year dist'!AG13</f>
        <v>0</v>
      </c>
      <c r="V13" s="63">
        <f>'Local multi year dist'!AH13</f>
        <v>3446.5067705468564</v>
      </c>
      <c r="W13" s="63">
        <f>'Local multi year dist'!AI13</f>
        <v>864.39875299268999</v>
      </c>
      <c r="X13" s="63">
        <f>'Local multi year dist'!AJ13</f>
        <v>725.67218072022229</v>
      </c>
      <c r="Y13" s="63">
        <f>'Local multi year dist'!AK13</f>
        <v>725.67218071326226</v>
      </c>
      <c r="Z13" s="63">
        <f>'Local multi year dist'!AL13</f>
        <v>837.06577551665373</v>
      </c>
      <c r="AA13" s="63">
        <f>'Local multi year dist'!AM13</f>
        <v>612.10739877263552</v>
      </c>
      <c r="AB13" s="63">
        <f>'Local multi year dist'!AN13</f>
        <v>964.87150774014742</v>
      </c>
      <c r="AC13" s="63">
        <f>'Local multi year dist'!AO13</f>
        <v>995.30144502785447</v>
      </c>
      <c r="AD13" s="63">
        <f>'Local multi year dist'!AP13</f>
        <v>995.30144572386644</v>
      </c>
      <c r="AE13" s="63">
        <f>'Local multi year dist'!AQ13</f>
        <v>859.25785176208262</v>
      </c>
      <c r="AF13" s="63">
        <f>'Local multi year dist'!AR13</f>
        <v>717.4343217520601</v>
      </c>
      <c r="AG13" s="63">
        <f>'Local multi year dist'!AS13</f>
        <v>717.4343217520601</v>
      </c>
      <c r="AH13" s="63">
        <f>'Local multi year dist'!AT13</f>
        <v>717.4343217520601</v>
      </c>
      <c r="AI13" s="63">
        <f>'Local multi year dist'!AU13</f>
        <v>717.4343217520601</v>
      </c>
      <c r="AJ13" s="63">
        <f>'Local multi year dist'!AV13</f>
        <v>717.4343217520601</v>
      </c>
      <c r="AK13" s="63">
        <f>'Local multi year dist'!AW13</f>
        <v>717.4343217520601</v>
      </c>
      <c r="AL13" s="63">
        <f>'Local multi year dist'!AX13</f>
        <v>717.4343217520601</v>
      </c>
      <c r="AN13" s="63">
        <f>'Local multi year dist'!AZ13</f>
        <v>0</v>
      </c>
      <c r="AO13" s="63">
        <f>'Local multi year dist'!BA13</f>
        <v>861.6266926367141</v>
      </c>
      <c r="AP13" s="63">
        <f>'Local multi year dist'!BB13</f>
        <v>216.0996882481725</v>
      </c>
      <c r="AQ13" s="63">
        <f>'Local multi year dist'!BC13</f>
        <v>181.41804518005557</v>
      </c>
      <c r="AR13" s="63">
        <f>'Local multi year dist'!BD13</f>
        <v>181.41804517831557</v>
      </c>
      <c r="AS13" s="63">
        <f>'Local multi year dist'!BE13</f>
        <v>209.26644387916343</v>
      </c>
      <c r="AT13" s="63">
        <f>'Local multi year dist'!BF13</f>
        <v>153.02684969315888</v>
      </c>
      <c r="AU13" s="63">
        <f>'Local multi year dist'!BG13</f>
        <v>241.21787693503686</v>
      </c>
      <c r="AV13" s="63">
        <f>'Local multi year dist'!BH13</f>
        <v>248.82536125696362</v>
      </c>
      <c r="AW13" s="63">
        <f>'Local multi year dist'!BI13</f>
        <v>248.82536143096661</v>
      </c>
      <c r="AX13" s="63">
        <f>'Local multi year dist'!BJ13</f>
        <v>214.81446294052066</v>
      </c>
      <c r="AY13" s="63">
        <f>'Local multi year dist'!BK13</f>
        <v>179.35858043801503</v>
      </c>
      <c r="AZ13" s="63">
        <f>'Local multi year dist'!BL13</f>
        <v>179.35858043801503</v>
      </c>
      <c r="BA13" s="63">
        <f>'Local multi year dist'!BM13</f>
        <v>179.35858043801503</v>
      </c>
      <c r="BB13" s="63">
        <f>'Local multi year dist'!BN13</f>
        <v>179.35858043801503</v>
      </c>
      <c r="BC13" s="63">
        <f>'Local multi year dist'!BO13</f>
        <v>179.35858043801503</v>
      </c>
      <c r="BD13" s="63">
        <f>'Local multi year dist'!BP13</f>
        <v>179.35858043801503</v>
      </c>
      <c r="BE13" s="63">
        <f>'Local multi year dist'!BQ13</f>
        <v>179.35858043801503</v>
      </c>
      <c r="BF13" s="63"/>
      <c r="BG13" s="63"/>
      <c r="BH13" s="63"/>
      <c r="BI13" s="63"/>
      <c r="BJ13" s="63"/>
      <c r="BK13" s="63"/>
      <c r="BL13" s="63"/>
      <c r="BM13" s="63"/>
      <c r="BN13" s="63"/>
      <c r="BO13" s="63"/>
      <c r="BP13" s="63"/>
      <c r="BQ13" s="63"/>
    </row>
    <row r="14" spans="1:69" x14ac:dyDescent="0.3">
      <c r="A14" t="str">
        <f>'Local multi year dist'!M14</f>
        <v>Bedford County</v>
      </c>
      <c r="B14" s="63">
        <f>'Local multi year dist'!N14</f>
        <v>31595.538319371386</v>
      </c>
      <c r="C14" s="63">
        <f>'Local multi year dist'!O14</f>
        <v>200016.98311778079</v>
      </c>
      <c r="D14" s="63">
        <f>'Local multi year dist'!P14</f>
        <v>51898.22466337723</v>
      </c>
      <c r="E14" s="63">
        <f>'Local multi year dist'!Q14</f>
        <v>41561.224895794607</v>
      </c>
      <c r="F14" s="63">
        <f>'Local multi year dist'!R14</f>
        <v>41561.224895395979</v>
      </c>
      <c r="G14" s="63">
        <f>'Local multi year dist'!S14</f>
        <v>47941.039870499328</v>
      </c>
      <c r="H14" s="63">
        <f>'Local multi year dist'!T14</f>
        <v>35057.060111523722</v>
      </c>
      <c r="I14" s="63">
        <f>'Local multi year dist'!U14</f>
        <v>55260.822716026698</v>
      </c>
      <c r="J14" s="63">
        <f>'Local multi year dist'!V14</f>
        <v>57003.628215231744</v>
      </c>
      <c r="K14" s="63">
        <f>'Local multi year dist'!W14</f>
        <v>57003.628255094249</v>
      </c>
      <c r="L14" s="63">
        <f>'Local multi year dist'!X14</f>
        <v>49212.040600919339</v>
      </c>
      <c r="M14" s="63">
        <f>'Local multi year dist'!Y14</f>
        <v>41089.420245799862</v>
      </c>
      <c r="N14" s="63">
        <f>'Local multi year dist'!Z14</f>
        <v>41089.420245799862</v>
      </c>
      <c r="O14" s="63">
        <f>'Local multi year dist'!AA14</f>
        <v>41089.420245799862</v>
      </c>
      <c r="P14" s="63">
        <f>'Local multi year dist'!AB14</f>
        <v>41089.420245799862</v>
      </c>
      <c r="Q14" s="63">
        <f>'Local multi year dist'!AC14</f>
        <v>41089.420245799862</v>
      </c>
      <c r="R14" s="63">
        <f>'Local multi year dist'!AD14</f>
        <v>41089.420245799862</v>
      </c>
      <c r="S14" s="63">
        <f>'Local multi year dist'!AE14</f>
        <v>41089.420245799862</v>
      </c>
      <c r="T14" s="63"/>
      <c r="U14" s="63">
        <f>'Local multi year dist'!AG14</f>
        <v>0</v>
      </c>
      <c r="V14" s="63">
        <f>'Local multi year dist'!AH14</f>
        <v>72376.642181484087</v>
      </c>
      <c r="W14" s="63">
        <f>'Local multi year dist'!AI14</f>
        <v>18152.373812846512</v>
      </c>
      <c r="X14" s="63">
        <f>'Local multi year dist'!AJ14</f>
        <v>15239.115795124688</v>
      </c>
      <c r="Y14" s="63">
        <f>'Local multi year dist'!AK14</f>
        <v>15239.115794978527</v>
      </c>
      <c r="Z14" s="63">
        <f>'Local multi year dist'!AL14</f>
        <v>17578.381285849751</v>
      </c>
      <c r="AA14" s="63">
        <f>'Local multi year dist'!AM14</f>
        <v>12854.255374225362</v>
      </c>
      <c r="AB14" s="63">
        <f>'Local multi year dist'!AN14</f>
        <v>20262.301662543119</v>
      </c>
      <c r="AC14" s="63">
        <f>'Local multi year dist'!AO14</f>
        <v>20901.330345584971</v>
      </c>
      <c r="AD14" s="63">
        <f>'Local multi year dist'!AP14</f>
        <v>20901.330360201224</v>
      </c>
      <c r="AE14" s="63">
        <f>'Local multi year dist'!AQ14</f>
        <v>18044.414887003757</v>
      </c>
      <c r="AF14" s="63">
        <f>'Local multi year dist'!AR14</f>
        <v>15066.120756793282</v>
      </c>
      <c r="AG14" s="63">
        <f>'Local multi year dist'!AS14</f>
        <v>15066.120756793282</v>
      </c>
      <c r="AH14" s="63">
        <f>'Local multi year dist'!AT14</f>
        <v>15066.120756793282</v>
      </c>
      <c r="AI14" s="63">
        <f>'Local multi year dist'!AU14</f>
        <v>15066.120756793282</v>
      </c>
      <c r="AJ14" s="63">
        <f>'Local multi year dist'!AV14</f>
        <v>15066.120756793282</v>
      </c>
      <c r="AK14" s="63">
        <f>'Local multi year dist'!AW14</f>
        <v>15066.120756793282</v>
      </c>
      <c r="AL14" s="63">
        <f>'Local multi year dist'!AX14</f>
        <v>15066.120756793282</v>
      </c>
      <c r="AN14" s="63">
        <f>'Local multi year dist'!AZ14</f>
        <v>0</v>
      </c>
      <c r="AO14" s="63">
        <f>'Local multi year dist'!BA14</f>
        <v>18094.160545371022</v>
      </c>
      <c r="AP14" s="63">
        <f>'Local multi year dist'!BB14</f>
        <v>4538.093453211628</v>
      </c>
      <c r="AQ14" s="63">
        <f>'Local multi year dist'!BC14</f>
        <v>3809.7789487811719</v>
      </c>
      <c r="AR14" s="63">
        <f>'Local multi year dist'!BD14</f>
        <v>3809.7789487446316</v>
      </c>
      <c r="AS14" s="63">
        <f>'Local multi year dist'!BE14</f>
        <v>4394.5953214624378</v>
      </c>
      <c r="AT14" s="63">
        <f>'Local multi year dist'!BF14</f>
        <v>3213.5638435563405</v>
      </c>
      <c r="AU14" s="63">
        <f>'Local multi year dist'!BG14</f>
        <v>5065.5754156357798</v>
      </c>
      <c r="AV14" s="63">
        <f>'Local multi year dist'!BH14</f>
        <v>5225.3325863962427</v>
      </c>
      <c r="AW14" s="63">
        <f>'Local multi year dist'!BI14</f>
        <v>5225.332590050306</v>
      </c>
      <c r="AX14" s="63">
        <f>'Local multi year dist'!BJ14</f>
        <v>4511.1037217509393</v>
      </c>
      <c r="AY14" s="63">
        <f>'Local multi year dist'!BK14</f>
        <v>3766.5301891983204</v>
      </c>
      <c r="AZ14" s="63">
        <f>'Local multi year dist'!BL14</f>
        <v>3766.5301891983204</v>
      </c>
      <c r="BA14" s="63">
        <f>'Local multi year dist'!BM14</f>
        <v>3766.5301891983204</v>
      </c>
      <c r="BB14" s="63">
        <f>'Local multi year dist'!BN14</f>
        <v>3766.5301891983204</v>
      </c>
      <c r="BC14" s="63">
        <f>'Local multi year dist'!BO14</f>
        <v>3766.5301891983204</v>
      </c>
      <c r="BD14" s="63">
        <f>'Local multi year dist'!BP14</f>
        <v>3766.5301891983204</v>
      </c>
      <c r="BE14" s="63">
        <f>'Local multi year dist'!BQ14</f>
        <v>3766.5301891983204</v>
      </c>
      <c r="BF14" s="63"/>
      <c r="BG14" s="63"/>
      <c r="BH14" s="63"/>
      <c r="BI14" s="63"/>
      <c r="BJ14" s="63"/>
      <c r="BK14" s="63"/>
      <c r="BL14" s="63"/>
      <c r="BM14" s="63"/>
      <c r="BN14" s="63"/>
      <c r="BO14" s="63"/>
      <c r="BP14" s="63"/>
      <c r="BQ14" s="63"/>
    </row>
    <row r="15" spans="1:69" x14ac:dyDescent="0.3">
      <c r="A15" t="str">
        <f>'Local multi year dist'!M15</f>
        <v>Bland County</v>
      </c>
      <c r="B15" s="63">
        <f>'Local multi year dist'!N15</f>
        <v>5977.5342766378226</v>
      </c>
      <c r="C15" s="63">
        <f>'Local multi year dist'!O15</f>
        <v>37841.050860120646</v>
      </c>
      <c r="D15" s="63">
        <f>'Local multi year dist'!P15</f>
        <v>9818.5830444227067</v>
      </c>
      <c r="E15" s="63">
        <f>'Local multi year dist'!Q15</f>
        <v>7862.9344397449158</v>
      </c>
      <c r="F15" s="63">
        <f>'Local multi year dist'!R15</f>
        <v>7862.9344396694996</v>
      </c>
      <c r="G15" s="63">
        <f>'Local multi year dist'!S15</f>
        <v>9069.9264619863479</v>
      </c>
      <c r="H15" s="63">
        <f>'Local multi year dist'!T15</f>
        <v>6632.4167778558312</v>
      </c>
      <c r="I15" s="63">
        <f>'Local multi year dist'!U15</f>
        <v>10454.750243572606</v>
      </c>
      <c r="J15" s="63">
        <f>'Local multi year dist'!V15</f>
        <v>10784.470202881668</v>
      </c>
      <c r="K15" s="63">
        <f>'Local multi year dist'!W15</f>
        <v>10784.470210423224</v>
      </c>
      <c r="L15" s="63">
        <f>'Local multi year dist'!X15</f>
        <v>9310.386059633378</v>
      </c>
      <c r="M15" s="63">
        <f>'Local multi year dist'!Y15</f>
        <v>7773.674100556721</v>
      </c>
      <c r="N15" s="63">
        <f>'Local multi year dist'!Z15</f>
        <v>7773.674100556721</v>
      </c>
      <c r="O15" s="63">
        <f>'Local multi year dist'!AA15</f>
        <v>7773.674100556721</v>
      </c>
      <c r="P15" s="63">
        <f>'Local multi year dist'!AB15</f>
        <v>7773.674100556721</v>
      </c>
      <c r="Q15" s="63">
        <f>'Local multi year dist'!AC15</f>
        <v>7773.674100556721</v>
      </c>
      <c r="R15" s="63">
        <f>'Local multi year dist'!AD15</f>
        <v>7773.674100556721</v>
      </c>
      <c r="S15" s="63">
        <f>'Local multi year dist'!AE15</f>
        <v>7773.674100556721</v>
      </c>
      <c r="T15" s="63"/>
      <c r="U15" s="63">
        <f>'Local multi year dist'!AG15</f>
        <v>0</v>
      </c>
      <c r="V15" s="63">
        <f>'Local multi year dist'!AH15</f>
        <v>13692.878250551026</v>
      </c>
      <c r="W15" s="63">
        <f>'Local multi year dist'!AI15</f>
        <v>3434.2328835114981</v>
      </c>
      <c r="X15" s="63">
        <f>'Local multi year dist'!AJ15</f>
        <v>2883.0759612398024</v>
      </c>
      <c r="Y15" s="63">
        <f>'Local multi year dist'!AK15</f>
        <v>2883.0759612121501</v>
      </c>
      <c r="Z15" s="63">
        <f>'Local multi year dist'!AL15</f>
        <v>3325.6397027283274</v>
      </c>
      <c r="AA15" s="63">
        <f>'Local multi year dist'!AM15</f>
        <v>2431.8861518804711</v>
      </c>
      <c r="AB15" s="63">
        <f>'Local multi year dist'!AN15</f>
        <v>3833.4084226432883</v>
      </c>
      <c r="AC15" s="63">
        <f>'Local multi year dist'!AO15</f>
        <v>3954.3057410566112</v>
      </c>
      <c r="AD15" s="63">
        <f>'Local multi year dist'!AP15</f>
        <v>3954.305743821848</v>
      </c>
      <c r="AE15" s="63">
        <f>'Local multi year dist'!AQ15</f>
        <v>3413.8082218655718</v>
      </c>
      <c r="AF15" s="63">
        <f>'Local multi year dist'!AR15</f>
        <v>2850.3471702041306</v>
      </c>
      <c r="AG15" s="63">
        <f>'Local multi year dist'!AS15</f>
        <v>2850.3471702041306</v>
      </c>
      <c r="AH15" s="63">
        <f>'Local multi year dist'!AT15</f>
        <v>2850.3471702041306</v>
      </c>
      <c r="AI15" s="63">
        <f>'Local multi year dist'!AU15</f>
        <v>2850.3471702041306</v>
      </c>
      <c r="AJ15" s="63">
        <f>'Local multi year dist'!AV15</f>
        <v>2850.3471702041306</v>
      </c>
      <c r="AK15" s="63">
        <f>'Local multi year dist'!AW15</f>
        <v>2850.3471702041306</v>
      </c>
      <c r="AL15" s="63">
        <f>'Local multi year dist'!AX15</f>
        <v>2850.3471702041306</v>
      </c>
      <c r="AN15" s="63">
        <f>'Local multi year dist'!AZ15</f>
        <v>0</v>
      </c>
      <c r="AO15" s="63">
        <f>'Local multi year dist'!BA15</f>
        <v>3423.2195626377566</v>
      </c>
      <c r="AP15" s="63">
        <f>'Local multi year dist'!BB15</f>
        <v>858.55822087787453</v>
      </c>
      <c r="AQ15" s="63">
        <f>'Local multi year dist'!BC15</f>
        <v>720.7689903099506</v>
      </c>
      <c r="AR15" s="63">
        <f>'Local multi year dist'!BD15</f>
        <v>720.76899030303753</v>
      </c>
      <c r="AS15" s="63">
        <f>'Local multi year dist'!BE15</f>
        <v>831.40992568208185</v>
      </c>
      <c r="AT15" s="63">
        <f>'Local multi year dist'!BF15</f>
        <v>607.97153797011777</v>
      </c>
      <c r="AU15" s="63">
        <f>'Local multi year dist'!BG15</f>
        <v>958.35210566082208</v>
      </c>
      <c r="AV15" s="63">
        <f>'Local multi year dist'!BH15</f>
        <v>988.57643526415279</v>
      </c>
      <c r="AW15" s="63">
        <f>'Local multi year dist'!BI15</f>
        <v>988.57643595546199</v>
      </c>
      <c r="AX15" s="63">
        <f>'Local multi year dist'!BJ15</f>
        <v>853.45205546639295</v>
      </c>
      <c r="AY15" s="63">
        <f>'Local multi year dist'!BK15</f>
        <v>712.58679255103266</v>
      </c>
      <c r="AZ15" s="63">
        <f>'Local multi year dist'!BL15</f>
        <v>712.58679255103266</v>
      </c>
      <c r="BA15" s="63">
        <f>'Local multi year dist'!BM15</f>
        <v>712.58679255103266</v>
      </c>
      <c r="BB15" s="63">
        <f>'Local multi year dist'!BN15</f>
        <v>712.58679255103266</v>
      </c>
      <c r="BC15" s="63">
        <f>'Local multi year dist'!BO15</f>
        <v>712.58679255103266</v>
      </c>
      <c r="BD15" s="63">
        <f>'Local multi year dist'!BP15</f>
        <v>712.58679255103266</v>
      </c>
      <c r="BE15" s="63">
        <f>'Local multi year dist'!BQ15</f>
        <v>712.58679255103266</v>
      </c>
      <c r="BF15" s="63"/>
      <c r="BG15" s="63"/>
      <c r="BH15" s="63"/>
      <c r="BI15" s="63"/>
      <c r="BJ15" s="63"/>
      <c r="BK15" s="63"/>
      <c r="BL15" s="63"/>
      <c r="BM15" s="63"/>
      <c r="BN15" s="63"/>
      <c r="BO15" s="63"/>
      <c r="BP15" s="63"/>
      <c r="BQ15" s="63"/>
    </row>
    <row r="16" spans="1:69" x14ac:dyDescent="0.3">
      <c r="A16" t="str">
        <f>'Local multi year dist'!M16</f>
        <v>Botetourt County</v>
      </c>
      <c r="B16" s="63">
        <f>'Local multi year dist'!N16</f>
        <v>14720.186449951645</v>
      </c>
      <c r="C16" s="63">
        <f>'Local multi year dist'!O16</f>
        <v>93186.805519480768</v>
      </c>
      <c r="D16" s="63">
        <f>'Local multi year dist'!P16</f>
        <v>24179.0956604151</v>
      </c>
      <c r="E16" s="63">
        <f>'Local multi year dist'!Q16</f>
        <v>19363.144674745985</v>
      </c>
      <c r="F16" s="63">
        <f>'Local multi year dist'!R16</f>
        <v>19363.144674560266</v>
      </c>
      <c r="G16" s="63">
        <f>'Local multi year dist'!S16</f>
        <v>22335.46516489155</v>
      </c>
      <c r="H16" s="63">
        <f>'Local multi year dist'!T16</f>
        <v>16332.890296488509</v>
      </c>
      <c r="I16" s="63">
        <f>'Local multi year dist'!U16</f>
        <v>25745.711484171996</v>
      </c>
      <c r="J16" s="63">
        <f>'Local multi year dist'!V16</f>
        <v>26557.674921382066</v>
      </c>
      <c r="K16" s="63">
        <f>'Local multi year dist'!W16</f>
        <v>26557.674939953788</v>
      </c>
      <c r="L16" s="63">
        <f>'Local multi year dist'!X16</f>
        <v>22927.617371342058</v>
      </c>
      <c r="M16" s="63">
        <f>'Local multi year dist'!Y16</f>
        <v>19143.333499330154</v>
      </c>
      <c r="N16" s="63">
        <f>'Local multi year dist'!Z16</f>
        <v>19143.333499330154</v>
      </c>
      <c r="O16" s="63">
        <f>'Local multi year dist'!AA16</f>
        <v>19143.333499330154</v>
      </c>
      <c r="P16" s="63">
        <f>'Local multi year dist'!AB16</f>
        <v>19143.333499330154</v>
      </c>
      <c r="Q16" s="63">
        <f>'Local multi year dist'!AC16</f>
        <v>19143.333499330154</v>
      </c>
      <c r="R16" s="63">
        <f>'Local multi year dist'!AD16</f>
        <v>19143.333499330154</v>
      </c>
      <c r="S16" s="63">
        <f>'Local multi year dist'!AE16</f>
        <v>19143.333499330154</v>
      </c>
      <c r="T16" s="63"/>
      <c r="U16" s="63">
        <f>'Local multi year dist'!AG16</f>
        <v>0</v>
      </c>
      <c r="V16" s="63">
        <f>'Local multi year dist'!AH16</f>
        <v>33719.877052377356</v>
      </c>
      <c r="W16" s="63">
        <f>'Local multi year dist'!AI16</f>
        <v>8457.0905022528059</v>
      </c>
      <c r="X16" s="63">
        <f>'Local multi year dist'!AJ16</f>
        <v>7099.8197140735265</v>
      </c>
      <c r="Y16" s="63">
        <f>'Local multi year dist'!AK16</f>
        <v>7099.8197140054308</v>
      </c>
      <c r="Z16" s="63">
        <f>'Local multi year dist'!AL16</f>
        <v>8189.6705604602348</v>
      </c>
      <c r="AA16" s="63">
        <f>'Local multi year dist'!AM16</f>
        <v>5988.7264420457859</v>
      </c>
      <c r="AB16" s="63">
        <f>'Local multi year dist'!AN16</f>
        <v>9440.0942108630643</v>
      </c>
      <c r="AC16" s="63">
        <f>'Local multi year dist'!AO16</f>
        <v>9737.8141378400906</v>
      </c>
      <c r="AD16" s="63">
        <f>'Local multi year dist'!AP16</f>
        <v>9737.8141446497211</v>
      </c>
      <c r="AE16" s="63">
        <f>'Local multi year dist'!AQ16</f>
        <v>8406.7930361587551</v>
      </c>
      <c r="AF16" s="63">
        <f>'Local multi year dist'!AR16</f>
        <v>7019.2222830877236</v>
      </c>
      <c r="AG16" s="63">
        <f>'Local multi year dist'!AS16</f>
        <v>7019.2222830877236</v>
      </c>
      <c r="AH16" s="63">
        <f>'Local multi year dist'!AT16</f>
        <v>7019.2222830877236</v>
      </c>
      <c r="AI16" s="63">
        <f>'Local multi year dist'!AU16</f>
        <v>7019.2222830877236</v>
      </c>
      <c r="AJ16" s="63">
        <f>'Local multi year dist'!AV16</f>
        <v>7019.2222830877236</v>
      </c>
      <c r="AK16" s="63">
        <f>'Local multi year dist'!AW16</f>
        <v>7019.2222830877236</v>
      </c>
      <c r="AL16" s="63">
        <f>'Local multi year dist'!AX16</f>
        <v>7019.2222830877236</v>
      </c>
      <c r="AN16" s="63">
        <f>'Local multi year dist'!AZ16</f>
        <v>0</v>
      </c>
      <c r="AO16" s="63">
        <f>'Local multi year dist'!BA16</f>
        <v>8429.9692630943391</v>
      </c>
      <c r="AP16" s="63">
        <f>'Local multi year dist'!BB16</f>
        <v>2114.2726255632015</v>
      </c>
      <c r="AQ16" s="63">
        <f>'Local multi year dist'!BC16</f>
        <v>1774.9549285183816</v>
      </c>
      <c r="AR16" s="63">
        <f>'Local multi year dist'!BD16</f>
        <v>1774.9549285013577</v>
      </c>
      <c r="AS16" s="63">
        <f>'Local multi year dist'!BE16</f>
        <v>2047.4176401150587</v>
      </c>
      <c r="AT16" s="63">
        <f>'Local multi year dist'!BF16</f>
        <v>1497.1816105114465</v>
      </c>
      <c r="AU16" s="63">
        <f>'Local multi year dist'!BG16</f>
        <v>2360.0235527157661</v>
      </c>
      <c r="AV16" s="63">
        <f>'Local multi year dist'!BH16</f>
        <v>2434.4535344600226</v>
      </c>
      <c r="AW16" s="63">
        <f>'Local multi year dist'!BI16</f>
        <v>2434.4535361624303</v>
      </c>
      <c r="AX16" s="63">
        <f>'Local multi year dist'!BJ16</f>
        <v>2101.6982590396888</v>
      </c>
      <c r="AY16" s="63">
        <f>'Local multi year dist'!BK16</f>
        <v>1754.8055707719309</v>
      </c>
      <c r="AZ16" s="63">
        <f>'Local multi year dist'!BL16</f>
        <v>1754.8055707719309</v>
      </c>
      <c r="BA16" s="63">
        <f>'Local multi year dist'!BM16</f>
        <v>1754.8055707719309</v>
      </c>
      <c r="BB16" s="63">
        <f>'Local multi year dist'!BN16</f>
        <v>1754.8055707719309</v>
      </c>
      <c r="BC16" s="63">
        <f>'Local multi year dist'!BO16</f>
        <v>1754.8055707719309</v>
      </c>
      <c r="BD16" s="63">
        <f>'Local multi year dist'!BP16</f>
        <v>1754.8055707719309</v>
      </c>
      <c r="BE16" s="63">
        <f>'Local multi year dist'!BQ16</f>
        <v>1754.8055707719309</v>
      </c>
      <c r="BF16" s="63"/>
      <c r="BG16" s="63"/>
      <c r="BH16" s="63"/>
      <c r="BI16" s="63"/>
      <c r="BJ16" s="63"/>
      <c r="BK16" s="63"/>
      <c r="BL16" s="63"/>
      <c r="BM16" s="63"/>
      <c r="BN16" s="63"/>
      <c r="BO16" s="63"/>
      <c r="BP16" s="63"/>
      <c r="BQ16" s="63"/>
    </row>
    <row r="17" spans="1:69" x14ac:dyDescent="0.3">
      <c r="A17" t="str">
        <f>'Local multi year dist'!M17</f>
        <v>Bristol City</v>
      </c>
      <c r="B17" s="63">
        <f>'Local multi year dist'!N17</f>
        <v>17647.958340549761</v>
      </c>
      <c r="C17" s="63">
        <f>'Local multi year dist'!O17</f>
        <v>111721.19777749905</v>
      </c>
      <c r="D17" s="63">
        <f>'Local multi year dist'!P17</f>
        <v>28988.197559724184</v>
      </c>
      <c r="E17" s="63">
        <f>'Local multi year dist'!Q17</f>
        <v>23214.377869723085</v>
      </c>
      <c r="F17" s="63">
        <f>'Local multi year dist'!R17</f>
        <v>23214.377869500429</v>
      </c>
      <c r="G17" s="63">
        <f>'Local multi year dist'!S17</f>
        <v>26777.878125864456</v>
      </c>
      <c r="H17" s="63">
        <f>'Local multi year dist'!T17</f>
        <v>19581.420963193406</v>
      </c>
      <c r="I17" s="63">
        <f>'Local multi year dist'!U17</f>
        <v>30866.405481023885</v>
      </c>
      <c r="J17" s="63">
        <f>'Local multi year dist'!V17</f>
        <v>31839.864408507783</v>
      </c>
      <c r="K17" s="63">
        <f>'Local multi year dist'!W17</f>
        <v>31839.864430773327</v>
      </c>
      <c r="L17" s="63">
        <f>'Local multi year dist'!X17</f>
        <v>27487.806461774733</v>
      </c>
      <c r="M17" s="63">
        <f>'Local multi year dist'!Y17</f>
        <v>22950.847344500795</v>
      </c>
      <c r="N17" s="63">
        <f>'Local multi year dist'!Z17</f>
        <v>22950.847344500795</v>
      </c>
      <c r="O17" s="63">
        <f>'Local multi year dist'!AA17</f>
        <v>22950.847344500795</v>
      </c>
      <c r="P17" s="63">
        <f>'Local multi year dist'!AB17</f>
        <v>22950.847344500795</v>
      </c>
      <c r="Q17" s="63">
        <f>'Local multi year dist'!AC17</f>
        <v>22950.847344500795</v>
      </c>
      <c r="R17" s="63">
        <f>'Local multi year dist'!AD17</f>
        <v>22950.847344500795</v>
      </c>
      <c r="S17" s="63">
        <f>'Local multi year dist'!AE17</f>
        <v>22950.847344500795</v>
      </c>
      <c r="T17" s="63"/>
      <c r="U17" s="63">
        <f>'Local multi year dist'!AG17</f>
        <v>0</v>
      </c>
      <c r="V17" s="63">
        <f>'Local multi year dist'!AH17</f>
        <v>40426.592930198269</v>
      </c>
      <c r="W17" s="63">
        <f>'Local multi year dist'!AI17</f>
        <v>10139.163751319662</v>
      </c>
      <c r="X17" s="63">
        <f>'Local multi year dist'!AJ17</f>
        <v>8511.9385522317971</v>
      </c>
      <c r="Y17" s="63">
        <f>'Local multi year dist'!AK17</f>
        <v>8511.9385521501572</v>
      </c>
      <c r="Z17" s="63">
        <f>'Local multi year dist'!AL17</f>
        <v>9818.5553128169668</v>
      </c>
      <c r="AA17" s="63">
        <f>'Local multi year dist'!AM17</f>
        <v>7179.8543531709147</v>
      </c>
      <c r="AB17" s="63">
        <f>'Local multi year dist'!AN17</f>
        <v>11317.682009708757</v>
      </c>
      <c r="AC17" s="63">
        <f>'Local multi year dist'!AO17</f>
        <v>11674.616949786187</v>
      </c>
      <c r="AD17" s="63">
        <f>'Local multi year dist'!AP17</f>
        <v>11674.616957950218</v>
      </c>
      <c r="AE17" s="63">
        <f>'Local multi year dist'!AQ17</f>
        <v>10078.862369317403</v>
      </c>
      <c r="AF17" s="63">
        <f>'Local multi year dist'!AR17</f>
        <v>8415.3106929836249</v>
      </c>
      <c r="AG17" s="63">
        <f>'Local multi year dist'!AS17</f>
        <v>8415.3106929836249</v>
      </c>
      <c r="AH17" s="63">
        <f>'Local multi year dist'!AT17</f>
        <v>8415.3106929836249</v>
      </c>
      <c r="AI17" s="63">
        <f>'Local multi year dist'!AU17</f>
        <v>8415.3106929836249</v>
      </c>
      <c r="AJ17" s="63">
        <f>'Local multi year dist'!AV17</f>
        <v>8415.3106929836249</v>
      </c>
      <c r="AK17" s="63">
        <f>'Local multi year dist'!AW17</f>
        <v>8415.3106929836249</v>
      </c>
      <c r="AL17" s="63">
        <f>'Local multi year dist'!AX17</f>
        <v>8415.3106929836249</v>
      </c>
      <c r="AN17" s="63">
        <f>'Local multi year dist'!AZ17</f>
        <v>0</v>
      </c>
      <c r="AO17" s="63">
        <f>'Local multi year dist'!BA17</f>
        <v>10106.648232549567</v>
      </c>
      <c r="AP17" s="63">
        <f>'Local multi year dist'!BB17</f>
        <v>2534.7909378299155</v>
      </c>
      <c r="AQ17" s="63">
        <f>'Local multi year dist'!BC17</f>
        <v>2127.9846380579493</v>
      </c>
      <c r="AR17" s="63">
        <f>'Local multi year dist'!BD17</f>
        <v>2127.9846380375393</v>
      </c>
      <c r="AS17" s="63">
        <f>'Local multi year dist'!BE17</f>
        <v>2454.6388282042417</v>
      </c>
      <c r="AT17" s="63">
        <f>'Local multi year dist'!BF17</f>
        <v>1794.9635882927287</v>
      </c>
      <c r="AU17" s="63">
        <f>'Local multi year dist'!BG17</f>
        <v>2829.4205024271891</v>
      </c>
      <c r="AV17" s="63">
        <f>'Local multi year dist'!BH17</f>
        <v>2918.6542374465466</v>
      </c>
      <c r="AW17" s="63">
        <f>'Local multi year dist'!BI17</f>
        <v>2918.6542394875546</v>
      </c>
      <c r="AX17" s="63">
        <f>'Local multi year dist'!BJ17</f>
        <v>2519.7155923293508</v>
      </c>
      <c r="AY17" s="63">
        <f>'Local multi year dist'!BK17</f>
        <v>2103.8276732459062</v>
      </c>
      <c r="AZ17" s="63">
        <f>'Local multi year dist'!BL17</f>
        <v>2103.8276732459062</v>
      </c>
      <c r="BA17" s="63">
        <f>'Local multi year dist'!BM17</f>
        <v>2103.8276732459062</v>
      </c>
      <c r="BB17" s="63">
        <f>'Local multi year dist'!BN17</f>
        <v>2103.8276732459062</v>
      </c>
      <c r="BC17" s="63">
        <f>'Local multi year dist'!BO17</f>
        <v>2103.8276732459062</v>
      </c>
      <c r="BD17" s="63">
        <f>'Local multi year dist'!BP17</f>
        <v>2103.8276732459062</v>
      </c>
      <c r="BE17" s="63">
        <f>'Local multi year dist'!BQ17</f>
        <v>2103.8276732459062</v>
      </c>
      <c r="BF17" s="63"/>
      <c r="BG17" s="63"/>
      <c r="BH17" s="63"/>
      <c r="BI17" s="63"/>
      <c r="BJ17" s="63"/>
      <c r="BK17" s="63"/>
      <c r="BL17" s="63"/>
      <c r="BM17" s="63"/>
      <c r="BN17" s="63"/>
      <c r="BO17" s="63"/>
      <c r="BP17" s="63"/>
      <c r="BQ17" s="63"/>
    </row>
    <row r="18" spans="1:69" x14ac:dyDescent="0.3">
      <c r="A18" t="str">
        <f>'Local multi year dist'!M18</f>
        <v>Brunswick County</v>
      </c>
      <c r="B18" s="63">
        <f>'Local multi year dist'!N18</f>
        <v>4350.9943374166469</v>
      </c>
      <c r="C18" s="63">
        <f>'Local multi year dist'!O18</f>
        <v>27544.166272332714</v>
      </c>
      <c r="D18" s="63">
        <f>'Local multi year dist'!P18</f>
        <v>7146.8597670287736</v>
      </c>
      <c r="E18" s="63">
        <f>'Local multi year dist'!Q18</f>
        <v>5723.3604425354151</v>
      </c>
      <c r="F18" s="63">
        <f>'Local multi year dist'!R18</f>
        <v>5723.3604424805208</v>
      </c>
      <c r="G18" s="63">
        <f>'Local multi year dist'!S18</f>
        <v>6601.9192614458452</v>
      </c>
      <c r="H18" s="63">
        <f>'Local multi year dist'!T18</f>
        <v>4827.6775185753331</v>
      </c>
      <c r="I18" s="63">
        <f>'Local multi year dist'!U18</f>
        <v>7609.9202453215566</v>
      </c>
      <c r="J18" s="63">
        <f>'Local multi year dist'!V18</f>
        <v>7849.9204878118271</v>
      </c>
      <c r="K18" s="63">
        <f>'Local multi year dist'!W18</f>
        <v>7849.9204933012579</v>
      </c>
      <c r="L18" s="63">
        <f>'Local multi year dist'!X18</f>
        <v>6776.9476760596699</v>
      </c>
      <c r="M18" s="63">
        <f>'Local multi year dist'!Y18</f>
        <v>5658.3886310174776</v>
      </c>
      <c r="N18" s="63">
        <f>'Local multi year dist'!Z18</f>
        <v>5658.3886310174776</v>
      </c>
      <c r="O18" s="63">
        <f>'Local multi year dist'!AA18</f>
        <v>5658.3886310174776</v>
      </c>
      <c r="P18" s="63">
        <f>'Local multi year dist'!AB18</f>
        <v>5658.3886310174776</v>
      </c>
      <c r="Q18" s="63">
        <f>'Local multi year dist'!AC18</f>
        <v>5658.3886310174776</v>
      </c>
      <c r="R18" s="63">
        <f>'Local multi year dist'!AD18</f>
        <v>5658.3886310174776</v>
      </c>
      <c r="S18" s="63">
        <f>'Local multi year dist'!AE18</f>
        <v>5658.3886310174776</v>
      </c>
      <c r="T18" s="63"/>
      <c r="U18" s="63">
        <f>'Local multi year dist'!AG18</f>
        <v>0</v>
      </c>
      <c r="V18" s="63">
        <f>'Local multi year dist'!AH18</f>
        <v>9966.9249850949655</v>
      </c>
      <c r="W18" s="63">
        <f>'Local multi year dist'!AI18</f>
        <v>2499.7477451410227</v>
      </c>
      <c r="X18" s="63">
        <f>'Local multi year dist'!AJ18</f>
        <v>2098.5654955963187</v>
      </c>
      <c r="Y18" s="63">
        <f>'Local multi year dist'!AK18</f>
        <v>2098.5654955761911</v>
      </c>
      <c r="Z18" s="63">
        <f>'Local multi year dist'!AL18</f>
        <v>2420.7037291968099</v>
      </c>
      <c r="AA18" s="63">
        <f>'Local multi year dist'!AM18</f>
        <v>1770.1484234776219</v>
      </c>
      <c r="AB18" s="63">
        <f>'Local multi year dist'!AN18</f>
        <v>2790.3040899512375</v>
      </c>
      <c r="AC18" s="63">
        <f>'Local multi year dist'!AO18</f>
        <v>2878.3041788643363</v>
      </c>
      <c r="AD18" s="63">
        <f>'Local multi year dist'!AP18</f>
        <v>2878.3041808771277</v>
      </c>
      <c r="AE18" s="63">
        <f>'Local multi year dist'!AQ18</f>
        <v>2484.8808145552121</v>
      </c>
      <c r="AF18" s="63">
        <f>'Local multi year dist'!AR18</f>
        <v>2074.7424980397413</v>
      </c>
      <c r="AG18" s="63">
        <f>'Local multi year dist'!AS18</f>
        <v>2074.7424980397413</v>
      </c>
      <c r="AH18" s="63">
        <f>'Local multi year dist'!AT18</f>
        <v>2074.7424980397413</v>
      </c>
      <c r="AI18" s="63">
        <f>'Local multi year dist'!AU18</f>
        <v>2074.7424980397413</v>
      </c>
      <c r="AJ18" s="63">
        <f>'Local multi year dist'!AV18</f>
        <v>2074.7424980397413</v>
      </c>
      <c r="AK18" s="63">
        <f>'Local multi year dist'!AW18</f>
        <v>2074.7424980397413</v>
      </c>
      <c r="AL18" s="63">
        <f>'Local multi year dist'!AX18</f>
        <v>2074.7424980397413</v>
      </c>
      <c r="AN18" s="63">
        <f>'Local multi year dist'!AZ18</f>
        <v>0</v>
      </c>
      <c r="AO18" s="63">
        <f>'Local multi year dist'!BA18</f>
        <v>2491.7312462737414</v>
      </c>
      <c r="AP18" s="63">
        <f>'Local multi year dist'!BB18</f>
        <v>624.93693628525568</v>
      </c>
      <c r="AQ18" s="63">
        <f>'Local multi year dist'!BC18</f>
        <v>524.64137389907967</v>
      </c>
      <c r="AR18" s="63">
        <f>'Local multi year dist'!BD18</f>
        <v>524.64137389404777</v>
      </c>
      <c r="AS18" s="63">
        <f>'Local multi year dist'!BE18</f>
        <v>605.17593229920249</v>
      </c>
      <c r="AT18" s="63">
        <f>'Local multi year dist'!BF18</f>
        <v>442.53710586940548</v>
      </c>
      <c r="AU18" s="63">
        <f>'Local multi year dist'!BG18</f>
        <v>697.57602248780938</v>
      </c>
      <c r="AV18" s="63">
        <f>'Local multi year dist'!BH18</f>
        <v>719.57604471608408</v>
      </c>
      <c r="AW18" s="63">
        <f>'Local multi year dist'!BI18</f>
        <v>719.57604521928192</v>
      </c>
      <c r="AX18" s="63">
        <f>'Local multi year dist'!BJ18</f>
        <v>621.22020363880301</v>
      </c>
      <c r="AY18" s="63">
        <f>'Local multi year dist'!BK18</f>
        <v>518.68562450993534</v>
      </c>
      <c r="AZ18" s="63">
        <f>'Local multi year dist'!BL18</f>
        <v>518.68562450993534</v>
      </c>
      <c r="BA18" s="63">
        <f>'Local multi year dist'!BM18</f>
        <v>518.68562450993534</v>
      </c>
      <c r="BB18" s="63">
        <f>'Local multi year dist'!BN18</f>
        <v>518.68562450993534</v>
      </c>
      <c r="BC18" s="63">
        <f>'Local multi year dist'!BO18</f>
        <v>518.68562450993534</v>
      </c>
      <c r="BD18" s="63">
        <f>'Local multi year dist'!BP18</f>
        <v>518.68562450993534</v>
      </c>
      <c r="BE18" s="63">
        <f>'Local multi year dist'!BQ18</f>
        <v>518.68562450993534</v>
      </c>
      <c r="BF18" s="63"/>
      <c r="BG18" s="63"/>
      <c r="BH18" s="63"/>
      <c r="BI18" s="63"/>
      <c r="BJ18" s="63"/>
      <c r="BK18" s="63"/>
      <c r="BL18" s="63"/>
      <c r="BM18" s="63"/>
      <c r="BN18" s="63"/>
      <c r="BO18" s="63"/>
      <c r="BP18" s="63"/>
      <c r="BQ18" s="63"/>
    </row>
    <row r="19" spans="1:69" x14ac:dyDescent="0.3">
      <c r="A19" t="str">
        <f>'Local multi year dist'!M19</f>
        <v>Buchanan County</v>
      </c>
      <c r="B19" s="63">
        <f>'Local multi year dist'!N19</f>
        <v>37776.390088411856</v>
      </c>
      <c r="C19" s="63">
        <f>'Local multi year dist'!O19</f>
        <v>239145.14455137495</v>
      </c>
      <c r="D19" s="63">
        <f>'Local multi year dist'!P19</f>
        <v>62050.773117474178</v>
      </c>
      <c r="E19" s="63">
        <f>'Local multi year dist'!Q19</f>
        <v>49691.60608519071</v>
      </c>
      <c r="F19" s="63">
        <f>'Local multi year dist'!R19</f>
        <v>49691.606084714105</v>
      </c>
      <c r="G19" s="63">
        <f>'Local multi year dist'!S19</f>
        <v>57319.467232553237</v>
      </c>
      <c r="H19" s="63">
        <f>'Local multi year dist'!T19</f>
        <v>41915.069296789618</v>
      </c>
      <c r="I19" s="63">
        <f>'Local multi year dist'!U19</f>
        <v>66071.176709380685</v>
      </c>
      <c r="J19" s="63">
        <f>'Local multi year dist'!V19</f>
        <v>68154.917132497139</v>
      </c>
      <c r="K19" s="63">
        <f>'Local multi year dist'!W19</f>
        <v>68154.917180157718</v>
      </c>
      <c r="L19" s="63">
        <f>'Local multi year dist'!X19</f>
        <v>58839.106458499431</v>
      </c>
      <c r="M19" s="63">
        <f>'Local multi year dist'!Y19</f>
        <v>49127.505030048989</v>
      </c>
      <c r="N19" s="63">
        <f>'Local multi year dist'!Z19</f>
        <v>49127.505030048989</v>
      </c>
      <c r="O19" s="63">
        <f>'Local multi year dist'!AA19</f>
        <v>49127.505030048989</v>
      </c>
      <c r="P19" s="63">
        <f>'Local multi year dist'!AB19</f>
        <v>49127.505030048989</v>
      </c>
      <c r="Q19" s="63">
        <f>'Local multi year dist'!AC19</f>
        <v>49127.505030048989</v>
      </c>
      <c r="R19" s="63">
        <f>'Local multi year dist'!AD19</f>
        <v>49127.505030048989</v>
      </c>
      <c r="S19" s="63">
        <f>'Local multi year dist'!AE19</f>
        <v>49127.505030048989</v>
      </c>
      <c r="T19" s="63"/>
      <c r="U19" s="63">
        <f>'Local multi year dist'!AG19</f>
        <v>0</v>
      </c>
      <c r="V19" s="63">
        <f>'Local multi year dist'!AH19</f>
        <v>86535.264590217121</v>
      </c>
      <c r="W19" s="63">
        <f>'Local multi year dist'!AI19</f>
        <v>21703.417338654323</v>
      </c>
      <c r="X19" s="63">
        <f>'Local multi year dist'!AJ19</f>
        <v>18220.255564569925</v>
      </c>
      <c r="Y19" s="63">
        <f>'Local multi year dist'!AK19</f>
        <v>18220.255564395171</v>
      </c>
      <c r="Z19" s="63">
        <f>'Local multi year dist'!AL19</f>
        <v>21017.137985269521</v>
      </c>
      <c r="AA19" s="63">
        <f>'Local multi year dist'!AM19</f>
        <v>15368.85874215619</v>
      </c>
      <c r="AB19" s="63">
        <f>'Local multi year dist'!AN19</f>
        <v>24226.098126772915</v>
      </c>
      <c r="AC19" s="63">
        <f>'Local multi year dist'!AO19</f>
        <v>24990.136281915617</v>
      </c>
      <c r="AD19" s="63">
        <f>'Local multi year dist'!AP19</f>
        <v>24990.136299391161</v>
      </c>
      <c r="AE19" s="63">
        <f>'Local multi year dist'!AQ19</f>
        <v>21574.339034783126</v>
      </c>
      <c r="AF19" s="63">
        <f>'Local multi year dist'!AR19</f>
        <v>18013.418511017961</v>
      </c>
      <c r="AG19" s="63">
        <f>'Local multi year dist'!AS19</f>
        <v>18013.418511017961</v>
      </c>
      <c r="AH19" s="63">
        <f>'Local multi year dist'!AT19</f>
        <v>18013.418511017961</v>
      </c>
      <c r="AI19" s="63">
        <f>'Local multi year dist'!AU19</f>
        <v>18013.418511017961</v>
      </c>
      <c r="AJ19" s="63">
        <f>'Local multi year dist'!AV19</f>
        <v>18013.418511017961</v>
      </c>
      <c r="AK19" s="63">
        <f>'Local multi year dist'!AW19</f>
        <v>18013.418511017961</v>
      </c>
      <c r="AL19" s="63">
        <f>'Local multi year dist'!AX19</f>
        <v>18013.418511017961</v>
      </c>
      <c r="AN19" s="63">
        <f>'Local multi year dist'!AZ19</f>
        <v>0</v>
      </c>
      <c r="AO19" s="63">
        <f>'Local multi year dist'!BA19</f>
        <v>21633.81614755428</v>
      </c>
      <c r="AP19" s="63">
        <f>'Local multi year dist'!BB19</f>
        <v>5425.8543346635806</v>
      </c>
      <c r="AQ19" s="63">
        <f>'Local multi year dist'!BC19</f>
        <v>4555.0638911424812</v>
      </c>
      <c r="AR19" s="63">
        <f>'Local multi year dist'!BD19</f>
        <v>4555.0638910987927</v>
      </c>
      <c r="AS19" s="63">
        <f>'Local multi year dist'!BE19</f>
        <v>5254.2844963173802</v>
      </c>
      <c r="AT19" s="63">
        <f>'Local multi year dist'!BF19</f>
        <v>3842.2146855390474</v>
      </c>
      <c r="AU19" s="63">
        <f>'Local multi year dist'!BG19</f>
        <v>6056.5245316932287</v>
      </c>
      <c r="AV19" s="63">
        <f>'Local multi year dist'!BH19</f>
        <v>6247.5340704789041</v>
      </c>
      <c r="AW19" s="63">
        <f>'Local multi year dist'!BI19</f>
        <v>6247.5340748477902</v>
      </c>
      <c r="AX19" s="63">
        <f>'Local multi year dist'!BJ19</f>
        <v>5393.5847586957816</v>
      </c>
      <c r="AY19" s="63">
        <f>'Local multi year dist'!BK19</f>
        <v>4503.3546277544901</v>
      </c>
      <c r="AZ19" s="63">
        <f>'Local multi year dist'!BL19</f>
        <v>4503.3546277544901</v>
      </c>
      <c r="BA19" s="63">
        <f>'Local multi year dist'!BM19</f>
        <v>4503.3546277544901</v>
      </c>
      <c r="BB19" s="63">
        <f>'Local multi year dist'!BN19</f>
        <v>4503.3546277544901</v>
      </c>
      <c r="BC19" s="63">
        <f>'Local multi year dist'!BO19</f>
        <v>4503.3546277544901</v>
      </c>
      <c r="BD19" s="63">
        <f>'Local multi year dist'!BP19</f>
        <v>4503.3546277544901</v>
      </c>
      <c r="BE19" s="63">
        <f>'Local multi year dist'!BQ19</f>
        <v>4503.3546277544901</v>
      </c>
      <c r="BF19" s="63"/>
      <c r="BG19" s="63"/>
      <c r="BH19" s="63"/>
      <c r="BI19" s="63"/>
      <c r="BJ19" s="63"/>
      <c r="BK19" s="63"/>
      <c r="BL19" s="63"/>
      <c r="BM19" s="63"/>
      <c r="BN19" s="63"/>
      <c r="BO19" s="63"/>
      <c r="BP19" s="63"/>
      <c r="BQ19" s="63"/>
    </row>
    <row r="20" spans="1:69" x14ac:dyDescent="0.3">
      <c r="A20" t="str">
        <f>'Local multi year dist'!M20</f>
        <v>Buckingham County</v>
      </c>
      <c r="B20" s="63">
        <f>'Local multi year dist'!N20</f>
        <v>5164.2643070272352</v>
      </c>
      <c r="C20" s="63">
        <f>'Local multi year dist'!O20</f>
        <v>32692.608566226678</v>
      </c>
      <c r="D20" s="63">
        <f>'Local multi year dist'!P20</f>
        <v>8482.7214057257406</v>
      </c>
      <c r="E20" s="63">
        <f>'Local multi year dist'!Q20</f>
        <v>6793.1474411401659</v>
      </c>
      <c r="F20" s="63">
        <f>'Local multi year dist'!R20</f>
        <v>6793.1474410750106</v>
      </c>
      <c r="G20" s="63">
        <f>'Local multi year dist'!S20</f>
        <v>7835.922861716097</v>
      </c>
      <c r="H20" s="63">
        <f>'Local multi year dist'!T20</f>
        <v>5730.0471482155817</v>
      </c>
      <c r="I20" s="63">
        <f>'Local multi year dist'!U20</f>
        <v>9032.335244447082</v>
      </c>
      <c r="J20" s="63">
        <f>'Local multi year dist'!V20</f>
        <v>9317.1953453467468</v>
      </c>
      <c r="K20" s="63">
        <f>'Local multi year dist'!W20</f>
        <v>9317.1953518622413</v>
      </c>
      <c r="L20" s="63">
        <f>'Local multi year dist'!X20</f>
        <v>8043.6668678465239</v>
      </c>
      <c r="M20" s="63">
        <f>'Local multi year dist'!Y20</f>
        <v>6716.0313657870993</v>
      </c>
      <c r="N20" s="63">
        <f>'Local multi year dist'!Z20</f>
        <v>6716.0313657870993</v>
      </c>
      <c r="O20" s="63">
        <f>'Local multi year dist'!AA20</f>
        <v>6716.0313657870993</v>
      </c>
      <c r="P20" s="63">
        <f>'Local multi year dist'!AB20</f>
        <v>6716.0313657870993</v>
      </c>
      <c r="Q20" s="63">
        <f>'Local multi year dist'!AC20</f>
        <v>6716.0313657870993</v>
      </c>
      <c r="R20" s="63">
        <f>'Local multi year dist'!AD20</f>
        <v>6716.0313657870993</v>
      </c>
      <c r="S20" s="63">
        <f>'Local multi year dist'!AE20</f>
        <v>6716.0313657870993</v>
      </c>
      <c r="T20" s="63"/>
      <c r="U20" s="63">
        <f>'Local multi year dist'!AG20</f>
        <v>0</v>
      </c>
      <c r="V20" s="63">
        <f>'Local multi year dist'!AH20</f>
        <v>11829.901617822996</v>
      </c>
      <c r="W20" s="63">
        <f>'Local multi year dist'!AI20</f>
        <v>2966.9903143262604</v>
      </c>
      <c r="X20" s="63">
        <f>'Local multi year dist'!AJ20</f>
        <v>2490.8207284180608</v>
      </c>
      <c r="Y20" s="63">
        <f>'Local multi year dist'!AK20</f>
        <v>2490.8207283941706</v>
      </c>
      <c r="Z20" s="63">
        <f>'Local multi year dist'!AL20</f>
        <v>2873.1717159625687</v>
      </c>
      <c r="AA20" s="63">
        <f>'Local multi year dist'!AM20</f>
        <v>2101.0172876790466</v>
      </c>
      <c r="AB20" s="63">
        <f>'Local multi year dist'!AN20</f>
        <v>3311.8562562972629</v>
      </c>
      <c r="AC20" s="63">
        <f>'Local multi year dist'!AO20</f>
        <v>3416.3049599604738</v>
      </c>
      <c r="AD20" s="63">
        <f>'Local multi year dist'!AP20</f>
        <v>3416.3049623494881</v>
      </c>
      <c r="AE20" s="63">
        <f>'Local multi year dist'!AQ20</f>
        <v>2949.3445182103919</v>
      </c>
      <c r="AF20" s="63">
        <f>'Local multi year dist'!AR20</f>
        <v>2462.5448341219362</v>
      </c>
      <c r="AG20" s="63">
        <f>'Local multi year dist'!AS20</f>
        <v>2462.5448341219362</v>
      </c>
      <c r="AH20" s="63">
        <f>'Local multi year dist'!AT20</f>
        <v>2462.5448341219362</v>
      </c>
      <c r="AI20" s="63">
        <f>'Local multi year dist'!AU20</f>
        <v>2462.5448341219362</v>
      </c>
      <c r="AJ20" s="63">
        <f>'Local multi year dist'!AV20</f>
        <v>2462.5448341219362</v>
      </c>
      <c r="AK20" s="63">
        <f>'Local multi year dist'!AW20</f>
        <v>2462.5448341219362</v>
      </c>
      <c r="AL20" s="63">
        <f>'Local multi year dist'!AX20</f>
        <v>2462.5448341219362</v>
      </c>
      <c r="AN20" s="63">
        <f>'Local multi year dist'!AZ20</f>
        <v>0</v>
      </c>
      <c r="AO20" s="63">
        <f>'Local multi year dist'!BA20</f>
        <v>2957.475404455749</v>
      </c>
      <c r="AP20" s="63">
        <f>'Local multi year dist'!BB20</f>
        <v>741.74757858156511</v>
      </c>
      <c r="AQ20" s="63">
        <f>'Local multi year dist'!BC20</f>
        <v>622.70518210451519</v>
      </c>
      <c r="AR20" s="63">
        <f>'Local multi year dist'!BD20</f>
        <v>622.70518209854265</v>
      </c>
      <c r="AS20" s="63">
        <f>'Local multi year dist'!BE20</f>
        <v>718.29292899064217</v>
      </c>
      <c r="AT20" s="63">
        <f>'Local multi year dist'!BF20</f>
        <v>525.25432191976165</v>
      </c>
      <c r="AU20" s="63">
        <f>'Local multi year dist'!BG20</f>
        <v>827.96406407431573</v>
      </c>
      <c r="AV20" s="63">
        <f>'Local multi year dist'!BH20</f>
        <v>854.07623999011844</v>
      </c>
      <c r="AW20" s="63">
        <f>'Local multi year dist'!BI20</f>
        <v>854.07624058737201</v>
      </c>
      <c r="AX20" s="63">
        <f>'Local multi year dist'!BJ20</f>
        <v>737.33612955259798</v>
      </c>
      <c r="AY20" s="63">
        <f>'Local multi year dist'!BK20</f>
        <v>615.63620853048405</v>
      </c>
      <c r="AZ20" s="63">
        <f>'Local multi year dist'!BL20</f>
        <v>615.63620853048405</v>
      </c>
      <c r="BA20" s="63">
        <f>'Local multi year dist'!BM20</f>
        <v>615.63620853048405</v>
      </c>
      <c r="BB20" s="63">
        <f>'Local multi year dist'!BN20</f>
        <v>615.63620853048405</v>
      </c>
      <c r="BC20" s="63">
        <f>'Local multi year dist'!BO20</f>
        <v>615.63620853048405</v>
      </c>
      <c r="BD20" s="63">
        <f>'Local multi year dist'!BP20</f>
        <v>615.63620853048405</v>
      </c>
      <c r="BE20" s="63">
        <f>'Local multi year dist'!BQ20</f>
        <v>615.63620853048405</v>
      </c>
      <c r="BF20" s="63"/>
      <c r="BG20" s="63"/>
      <c r="BH20" s="63"/>
      <c r="BI20" s="63"/>
      <c r="BJ20" s="63"/>
      <c r="BK20" s="63"/>
      <c r="BL20" s="63"/>
      <c r="BM20" s="63"/>
      <c r="BN20" s="63"/>
      <c r="BO20" s="63"/>
      <c r="BP20" s="63"/>
      <c r="BQ20" s="63"/>
    </row>
    <row r="21" spans="1:69" x14ac:dyDescent="0.3">
      <c r="A21" t="str">
        <f>'Local multi year dist'!M21</f>
        <v>Buena Vista City</v>
      </c>
      <c r="B21" s="63">
        <f>'Local multi year dist'!N21</f>
        <v>3171.752881481294</v>
      </c>
      <c r="C21" s="63">
        <f>'Local multi year dist'!O21</f>
        <v>20078.924946186464</v>
      </c>
      <c r="D21" s="63">
        <f>'Local multi year dist'!P21</f>
        <v>5209.8603909181711</v>
      </c>
      <c r="E21" s="63">
        <f>'Local multi year dist'!Q21</f>
        <v>4172.1692945585273</v>
      </c>
      <c r="F21" s="63">
        <f>'Local multi year dist'!R21</f>
        <v>4172.1692945185105</v>
      </c>
      <c r="G21" s="63">
        <f>'Local multi year dist'!S21</f>
        <v>4812.6140410539811</v>
      </c>
      <c r="H21" s="63">
        <f>'Local multi year dist'!T21</f>
        <v>3519.2415555969719</v>
      </c>
      <c r="I21" s="63">
        <f>'Local multi year dist'!U21</f>
        <v>5547.4184965895456</v>
      </c>
      <c r="J21" s="63">
        <f>'Local multi year dist'!V21</f>
        <v>5722.3719443861919</v>
      </c>
      <c r="K21" s="63">
        <f>'Local multi year dist'!W21</f>
        <v>5722.3719483878331</v>
      </c>
      <c r="L21" s="63">
        <f>'Local multi year dist'!X21</f>
        <v>4940.204847968731</v>
      </c>
      <c r="M21" s="63">
        <f>'Local multi year dist'!Y21</f>
        <v>4124.8066656015253</v>
      </c>
      <c r="N21" s="63">
        <f>'Local multi year dist'!Z21</f>
        <v>4124.8066656015253</v>
      </c>
      <c r="O21" s="63">
        <f>'Local multi year dist'!AA21</f>
        <v>4124.8066656015253</v>
      </c>
      <c r="P21" s="63">
        <f>'Local multi year dist'!AB21</f>
        <v>4124.8066656015253</v>
      </c>
      <c r="Q21" s="63">
        <f>'Local multi year dist'!AC21</f>
        <v>4124.8066656015253</v>
      </c>
      <c r="R21" s="63">
        <f>'Local multi year dist'!AD21</f>
        <v>4124.8066656015253</v>
      </c>
      <c r="S21" s="63">
        <f>'Local multi year dist'!AE21</f>
        <v>4124.8066656015253</v>
      </c>
      <c r="T21" s="63"/>
      <c r="U21" s="63">
        <f>'Local multi year dist'!AG21</f>
        <v>0</v>
      </c>
      <c r="V21" s="63">
        <f>'Local multi year dist'!AH21</f>
        <v>7265.6088676393201</v>
      </c>
      <c r="W21" s="63">
        <f>'Local multi year dist'!AI21</f>
        <v>1822.2460198224276</v>
      </c>
      <c r="X21" s="63">
        <f>'Local multi year dist'!AJ21</f>
        <v>1529.7954080047932</v>
      </c>
      <c r="Y21" s="63">
        <f>'Local multi year dist'!AK21</f>
        <v>1529.7954079901206</v>
      </c>
      <c r="Z21" s="63">
        <f>'Local multi year dist'!AL21</f>
        <v>1764.6251483864594</v>
      </c>
      <c r="AA21" s="63">
        <f>'Local multi year dist'!AM21</f>
        <v>1290.388570385556</v>
      </c>
      <c r="AB21" s="63">
        <f>'Local multi year dist'!AN21</f>
        <v>2034.0534487495001</v>
      </c>
      <c r="AC21" s="63">
        <f>'Local multi year dist'!AO21</f>
        <v>2098.2030462749367</v>
      </c>
      <c r="AD21" s="63">
        <f>'Local multi year dist'!AP21</f>
        <v>2098.2030477422054</v>
      </c>
      <c r="AE21" s="63">
        <f>'Local multi year dist'!AQ21</f>
        <v>1811.4084442552014</v>
      </c>
      <c r="AF21" s="63">
        <f>'Local multi year dist'!AR21</f>
        <v>1512.4291107205593</v>
      </c>
      <c r="AG21" s="63">
        <f>'Local multi year dist'!AS21</f>
        <v>1512.4291107205593</v>
      </c>
      <c r="AH21" s="63">
        <f>'Local multi year dist'!AT21</f>
        <v>1512.4291107205593</v>
      </c>
      <c r="AI21" s="63">
        <f>'Local multi year dist'!AU21</f>
        <v>1512.4291107205593</v>
      </c>
      <c r="AJ21" s="63">
        <f>'Local multi year dist'!AV21</f>
        <v>1512.4291107205593</v>
      </c>
      <c r="AK21" s="63">
        <f>'Local multi year dist'!AW21</f>
        <v>1512.4291107205593</v>
      </c>
      <c r="AL21" s="63">
        <f>'Local multi year dist'!AX21</f>
        <v>1512.4291107205593</v>
      </c>
      <c r="AN21" s="63">
        <f>'Local multi year dist'!AZ21</f>
        <v>0</v>
      </c>
      <c r="AO21" s="63">
        <f>'Local multi year dist'!BA21</f>
        <v>1816.40221690983</v>
      </c>
      <c r="AP21" s="63">
        <f>'Local multi year dist'!BB21</f>
        <v>455.56150495560689</v>
      </c>
      <c r="AQ21" s="63">
        <f>'Local multi year dist'!BC21</f>
        <v>382.4488520011983</v>
      </c>
      <c r="AR21" s="63">
        <f>'Local multi year dist'!BD21</f>
        <v>382.44885199753014</v>
      </c>
      <c r="AS21" s="63">
        <f>'Local multi year dist'!BE21</f>
        <v>441.15628709661485</v>
      </c>
      <c r="AT21" s="63">
        <f>'Local multi year dist'!BF21</f>
        <v>322.59714259638901</v>
      </c>
      <c r="AU21" s="63">
        <f>'Local multi year dist'!BG21</f>
        <v>508.51336218737504</v>
      </c>
      <c r="AV21" s="63">
        <f>'Local multi year dist'!BH21</f>
        <v>524.55076156873417</v>
      </c>
      <c r="AW21" s="63">
        <f>'Local multi year dist'!BI21</f>
        <v>524.55076193555135</v>
      </c>
      <c r="AX21" s="63">
        <f>'Local multi year dist'!BJ21</f>
        <v>452.85211106380035</v>
      </c>
      <c r="AY21" s="63">
        <f>'Local multi year dist'!BK21</f>
        <v>378.10727768013982</v>
      </c>
      <c r="AZ21" s="63">
        <f>'Local multi year dist'!BL21</f>
        <v>378.10727768013982</v>
      </c>
      <c r="BA21" s="63">
        <f>'Local multi year dist'!BM21</f>
        <v>378.10727768013982</v>
      </c>
      <c r="BB21" s="63">
        <f>'Local multi year dist'!BN21</f>
        <v>378.10727768013982</v>
      </c>
      <c r="BC21" s="63">
        <f>'Local multi year dist'!BO21</f>
        <v>378.10727768013982</v>
      </c>
      <c r="BD21" s="63">
        <f>'Local multi year dist'!BP21</f>
        <v>378.10727768013982</v>
      </c>
      <c r="BE21" s="63">
        <f>'Local multi year dist'!BQ21</f>
        <v>378.10727768013982</v>
      </c>
      <c r="BF21" s="63"/>
      <c r="BG21" s="63"/>
      <c r="BH21" s="63"/>
      <c r="BI21" s="63"/>
      <c r="BJ21" s="63"/>
      <c r="BK21" s="63"/>
      <c r="BL21" s="63"/>
      <c r="BM21" s="63"/>
      <c r="BN21" s="63"/>
      <c r="BO21" s="63"/>
      <c r="BP21" s="63"/>
      <c r="BQ21" s="63"/>
    </row>
    <row r="22" spans="1:69" x14ac:dyDescent="0.3">
      <c r="A22" t="str">
        <f>'Local multi year dist'!M22</f>
        <v>Campbell County</v>
      </c>
      <c r="B22" s="63">
        <f>'Local multi year dist'!N22</f>
        <v>18542.555307121409</v>
      </c>
      <c r="C22" s="63">
        <f>'Local multi year dist'!O22</f>
        <v>117384.48430078239</v>
      </c>
      <c r="D22" s="63">
        <f>'Local multi year dist'!P22</f>
        <v>30457.645362290841</v>
      </c>
      <c r="E22" s="63">
        <f>'Local multi year dist'!Q22</f>
        <v>24391.143568188309</v>
      </c>
      <c r="F22" s="63">
        <f>'Local multi year dist'!R22</f>
        <v>24391.143567954365</v>
      </c>
      <c r="G22" s="63">
        <f>'Local multi year dist'!S22</f>
        <v>28135.282086161729</v>
      </c>
      <c r="H22" s="63">
        <f>'Local multi year dist'!T22</f>
        <v>20574.027555797678</v>
      </c>
      <c r="I22" s="63">
        <f>'Local multi year dist'!U22</f>
        <v>32431.061980061957</v>
      </c>
      <c r="J22" s="63">
        <f>'Local multi year dist'!V22</f>
        <v>33453.866751796195</v>
      </c>
      <c r="K22" s="63">
        <f>'Local multi year dist'!W22</f>
        <v>33453.866775190407</v>
      </c>
      <c r="L22" s="63">
        <f>'Local multi year dist'!X22</f>
        <v>28881.197572740271</v>
      </c>
      <c r="M22" s="63">
        <f>'Local multi year dist'!Y22</f>
        <v>24114.254352747375</v>
      </c>
      <c r="N22" s="63">
        <f>'Local multi year dist'!Z22</f>
        <v>24114.254352747375</v>
      </c>
      <c r="O22" s="63">
        <f>'Local multi year dist'!AA22</f>
        <v>24114.254352747375</v>
      </c>
      <c r="P22" s="63">
        <f>'Local multi year dist'!AB22</f>
        <v>24114.254352747375</v>
      </c>
      <c r="Q22" s="63">
        <f>'Local multi year dist'!AC22</f>
        <v>24114.254352747375</v>
      </c>
      <c r="R22" s="63">
        <f>'Local multi year dist'!AD22</f>
        <v>24114.254352747375</v>
      </c>
      <c r="S22" s="63">
        <f>'Local multi year dist'!AE22</f>
        <v>24114.254352747375</v>
      </c>
      <c r="T22" s="63"/>
      <c r="U22" s="63">
        <f>'Local multi year dist'!AG22</f>
        <v>0</v>
      </c>
      <c r="V22" s="63">
        <f>'Local multi year dist'!AH22</f>
        <v>42475.867226199094</v>
      </c>
      <c r="W22" s="63">
        <f>'Local multi year dist'!AI22</f>
        <v>10653.130577423422</v>
      </c>
      <c r="X22" s="63">
        <f>'Local multi year dist'!AJ22</f>
        <v>8943.4193083357131</v>
      </c>
      <c r="Y22" s="63">
        <f>'Local multi year dist'!AK22</f>
        <v>8943.4193082499332</v>
      </c>
      <c r="Z22" s="63">
        <f>'Local multi year dist'!AL22</f>
        <v>10316.2700982593</v>
      </c>
      <c r="AA22" s="63">
        <f>'Local multi year dist'!AM22</f>
        <v>7543.8101037924807</v>
      </c>
      <c r="AB22" s="63">
        <f>'Local multi year dist'!AN22</f>
        <v>11891.389392689383</v>
      </c>
      <c r="AC22" s="63">
        <f>'Local multi year dist'!AO22</f>
        <v>12266.417808991935</v>
      </c>
      <c r="AD22" s="63">
        <f>'Local multi year dist'!AP22</f>
        <v>12266.417817569813</v>
      </c>
      <c r="AE22" s="63">
        <f>'Local multi year dist'!AQ22</f>
        <v>10589.772443338099</v>
      </c>
      <c r="AF22" s="63">
        <f>'Local multi year dist'!AR22</f>
        <v>8841.893262674037</v>
      </c>
      <c r="AG22" s="63">
        <f>'Local multi year dist'!AS22</f>
        <v>8841.893262674037</v>
      </c>
      <c r="AH22" s="63">
        <f>'Local multi year dist'!AT22</f>
        <v>8841.893262674037</v>
      </c>
      <c r="AI22" s="63">
        <f>'Local multi year dist'!AU22</f>
        <v>8841.893262674037</v>
      </c>
      <c r="AJ22" s="63">
        <f>'Local multi year dist'!AV22</f>
        <v>8841.893262674037</v>
      </c>
      <c r="AK22" s="63">
        <f>'Local multi year dist'!AW22</f>
        <v>8841.893262674037</v>
      </c>
      <c r="AL22" s="63">
        <f>'Local multi year dist'!AX22</f>
        <v>8841.893262674037</v>
      </c>
      <c r="AN22" s="63">
        <f>'Local multi year dist'!AZ22</f>
        <v>0</v>
      </c>
      <c r="AO22" s="63">
        <f>'Local multi year dist'!BA22</f>
        <v>10618.966806549774</v>
      </c>
      <c r="AP22" s="63">
        <f>'Local multi year dist'!BB22</f>
        <v>2663.2826443558556</v>
      </c>
      <c r="AQ22" s="63">
        <f>'Local multi year dist'!BC22</f>
        <v>2235.8548270839283</v>
      </c>
      <c r="AR22" s="63">
        <f>'Local multi year dist'!BD22</f>
        <v>2235.8548270624833</v>
      </c>
      <c r="AS22" s="63">
        <f>'Local multi year dist'!BE22</f>
        <v>2579.0675245648249</v>
      </c>
      <c r="AT22" s="63">
        <f>'Local multi year dist'!BF22</f>
        <v>1885.9525259481202</v>
      </c>
      <c r="AU22" s="63">
        <f>'Local multi year dist'!BG22</f>
        <v>2972.8473481723458</v>
      </c>
      <c r="AV22" s="63">
        <f>'Local multi year dist'!BH22</f>
        <v>3066.6044522479838</v>
      </c>
      <c r="AW22" s="63">
        <f>'Local multi year dist'!BI22</f>
        <v>3066.6044543924531</v>
      </c>
      <c r="AX22" s="63">
        <f>'Local multi year dist'!BJ22</f>
        <v>2647.4431108345248</v>
      </c>
      <c r="AY22" s="63">
        <f>'Local multi year dist'!BK22</f>
        <v>2210.4733156685093</v>
      </c>
      <c r="AZ22" s="63">
        <f>'Local multi year dist'!BL22</f>
        <v>2210.4733156685093</v>
      </c>
      <c r="BA22" s="63">
        <f>'Local multi year dist'!BM22</f>
        <v>2210.4733156685093</v>
      </c>
      <c r="BB22" s="63">
        <f>'Local multi year dist'!BN22</f>
        <v>2210.4733156685093</v>
      </c>
      <c r="BC22" s="63">
        <f>'Local multi year dist'!BO22</f>
        <v>2210.4733156685093</v>
      </c>
      <c r="BD22" s="63">
        <f>'Local multi year dist'!BP22</f>
        <v>2210.4733156685093</v>
      </c>
      <c r="BE22" s="63">
        <f>'Local multi year dist'!BQ22</f>
        <v>2210.4733156685093</v>
      </c>
      <c r="BF22" s="63"/>
      <c r="BG22" s="63"/>
      <c r="BH22" s="63"/>
      <c r="BI22" s="63"/>
      <c r="BJ22" s="63"/>
      <c r="BK22" s="63"/>
      <c r="BL22" s="63"/>
      <c r="BM22" s="63"/>
      <c r="BN22" s="63"/>
      <c r="BO22" s="63"/>
      <c r="BP22" s="63"/>
      <c r="BQ22" s="63"/>
    </row>
    <row r="23" spans="1:69" x14ac:dyDescent="0.3">
      <c r="A23" t="str">
        <f>'Local multi year dist'!M23</f>
        <v>Caroline County</v>
      </c>
      <c r="B23" s="63">
        <f>'Local multi year dist'!N23</f>
        <v>12930.992516808352</v>
      </c>
      <c r="C23" s="63">
        <f>'Local multi year dist'!O23</f>
        <v>81860.232472914053</v>
      </c>
      <c r="D23" s="63">
        <f>'Local multi year dist'!P23</f>
        <v>21240.200055281774</v>
      </c>
      <c r="E23" s="63">
        <f>'Local multi year dist'!Q23</f>
        <v>17009.613277815533</v>
      </c>
      <c r="F23" s="63">
        <f>'Local multi year dist'!R23</f>
        <v>17009.613277652388</v>
      </c>
      <c r="G23" s="63">
        <f>'Local multi year dist'!S23</f>
        <v>19620.657244296999</v>
      </c>
      <c r="H23" s="63">
        <f>'Local multi year dist'!T23</f>
        <v>14347.677111279962</v>
      </c>
      <c r="I23" s="63">
        <f>'Local multi year dist'!U23</f>
        <v>22616.398486095841</v>
      </c>
      <c r="J23" s="63">
        <f>'Local multi year dist'!V23</f>
        <v>23329.670234805242</v>
      </c>
      <c r="K23" s="63">
        <f>'Local multi year dist'!W23</f>
        <v>23329.670251119627</v>
      </c>
      <c r="L23" s="63">
        <f>'Local multi year dist'!X23</f>
        <v>20140.835149410981</v>
      </c>
      <c r="M23" s="63">
        <f>'Local multi year dist'!Y23</f>
        <v>16816.519482836989</v>
      </c>
      <c r="N23" s="63">
        <f>'Local multi year dist'!Z23</f>
        <v>16816.519482836989</v>
      </c>
      <c r="O23" s="63">
        <f>'Local multi year dist'!AA23</f>
        <v>16816.519482836989</v>
      </c>
      <c r="P23" s="63">
        <f>'Local multi year dist'!AB23</f>
        <v>16816.519482836989</v>
      </c>
      <c r="Q23" s="63">
        <f>'Local multi year dist'!AC23</f>
        <v>16816.519482836989</v>
      </c>
      <c r="R23" s="63">
        <f>'Local multi year dist'!AD23</f>
        <v>16816.519482836989</v>
      </c>
      <c r="S23" s="63">
        <f>'Local multi year dist'!AE23</f>
        <v>16816.519482836989</v>
      </c>
      <c r="T23" s="63"/>
      <c r="U23" s="63">
        <f>'Local multi year dist'!AG23</f>
        <v>0</v>
      </c>
      <c r="V23" s="63">
        <f>'Local multi year dist'!AH23</f>
        <v>29621.328460375687</v>
      </c>
      <c r="W23" s="63">
        <f>'Local multi year dist'!AI23</f>
        <v>7429.1568500452822</v>
      </c>
      <c r="X23" s="63">
        <f>'Local multi year dist'!AJ23</f>
        <v>6236.8582018656953</v>
      </c>
      <c r="Y23" s="63">
        <f>'Local multi year dist'!AK23</f>
        <v>6236.858201805876</v>
      </c>
      <c r="Z23" s="63">
        <f>'Local multi year dist'!AL23</f>
        <v>7194.2409895755654</v>
      </c>
      <c r="AA23" s="63">
        <f>'Local multi year dist'!AM23</f>
        <v>5260.8149408026511</v>
      </c>
      <c r="AB23" s="63">
        <f>'Local multi year dist'!AN23</f>
        <v>8292.6794449018071</v>
      </c>
      <c r="AC23" s="63">
        <f>'Local multi year dist'!AO23</f>
        <v>8554.212419428588</v>
      </c>
      <c r="AD23" s="63">
        <f>'Local multi year dist'!AP23</f>
        <v>8554.2124254105292</v>
      </c>
      <c r="AE23" s="63">
        <f>'Local multi year dist'!AQ23</f>
        <v>7384.9728881173596</v>
      </c>
      <c r="AF23" s="63">
        <f>'Local multi year dist'!AR23</f>
        <v>6166.0571437068947</v>
      </c>
      <c r="AG23" s="63">
        <f>'Local multi year dist'!AS23</f>
        <v>6166.0571437068947</v>
      </c>
      <c r="AH23" s="63">
        <f>'Local multi year dist'!AT23</f>
        <v>6166.0571437068947</v>
      </c>
      <c r="AI23" s="63">
        <f>'Local multi year dist'!AU23</f>
        <v>6166.0571437068947</v>
      </c>
      <c r="AJ23" s="63">
        <f>'Local multi year dist'!AV23</f>
        <v>6166.0571437068947</v>
      </c>
      <c r="AK23" s="63">
        <f>'Local multi year dist'!AW23</f>
        <v>6166.0571437068947</v>
      </c>
      <c r="AL23" s="63">
        <f>'Local multi year dist'!AX23</f>
        <v>6166.0571437068947</v>
      </c>
      <c r="AN23" s="63">
        <f>'Local multi year dist'!AZ23</f>
        <v>0</v>
      </c>
      <c r="AO23" s="63">
        <f>'Local multi year dist'!BA23</f>
        <v>7405.3321150939219</v>
      </c>
      <c r="AP23" s="63">
        <f>'Local multi year dist'!BB23</f>
        <v>1857.2892125113206</v>
      </c>
      <c r="AQ23" s="63">
        <f>'Local multi year dist'!BC23</f>
        <v>1559.2145504664238</v>
      </c>
      <c r="AR23" s="63">
        <f>'Local multi year dist'!BD23</f>
        <v>1559.214550451469</v>
      </c>
      <c r="AS23" s="63">
        <f>'Local multi year dist'!BE23</f>
        <v>1798.5602473938914</v>
      </c>
      <c r="AT23" s="63">
        <f>'Local multi year dist'!BF23</f>
        <v>1315.2037352006628</v>
      </c>
      <c r="AU23" s="63">
        <f>'Local multi year dist'!BG23</f>
        <v>2073.1698612254518</v>
      </c>
      <c r="AV23" s="63">
        <f>'Local multi year dist'!BH23</f>
        <v>2138.553104857147</v>
      </c>
      <c r="AW23" s="63">
        <f>'Local multi year dist'!BI23</f>
        <v>2138.5531063526323</v>
      </c>
      <c r="AX23" s="63">
        <f>'Local multi year dist'!BJ23</f>
        <v>1846.2432220293399</v>
      </c>
      <c r="AY23" s="63">
        <f>'Local multi year dist'!BK23</f>
        <v>1541.5142859267237</v>
      </c>
      <c r="AZ23" s="63">
        <f>'Local multi year dist'!BL23</f>
        <v>1541.5142859267237</v>
      </c>
      <c r="BA23" s="63">
        <f>'Local multi year dist'!BM23</f>
        <v>1541.5142859267237</v>
      </c>
      <c r="BB23" s="63">
        <f>'Local multi year dist'!BN23</f>
        <v>1541.5142859267237</v>
      </c>
      <c r="BC23" s="63">
        <f>'Local multi year dist'!BO23</f>
        <v>1541.5142859267237</v>
      </c>
      <c r="BD23" s="63">
        <f>'Local multi year dist'!BP23</f>
        <v>1541.5142859267237</v>
      </c>
      <c r="BE23" s="63">
        <f>'Local multi year dist'!BQ23</f>
        <v>1541.5142859267237</v>
      </c>
      <c r="BF23" s="63"/>
      <c r="BG23" s="63"/>
      <c r="BH23" s="63"/>
      <c r="BI23" s="63"/>
      <c r="BJ23" s="63"/>
      <c r="BK23" s="63"/>
      <c r="BL23" s="63"/>
      <c r="BM23" s="63"/>
      <c r="BN23" s="63"/>
      <c r="BO23" s="63"/>
      <c r="BP23" s="63"/>
      <c r="BQ23" s="63"/>
    </row>
    <row r="24" spans="1:69" x14ac:dyDescent="0.3">
      <c r="A24" t="str">
        <f>'Local multi year dist'!M24</f>
        <v>Carroll County</v>
      </c>
      <c r="B24" s="63">
        <f>'Local multi year dist'!N24</f>
        <v>17891.939331432939</v>
      </c>
      <c r="C24" s="63">
        <f>'Local multi year dist'!O24</f>
        <v>113265.73046566723</v>
      </c>
      <c r="D24" s="63">
        <f>'Local multi year dist'!P24</f>
        <v>29388.956051333273</v>
      </c>
      <c r="E24" s="63">
        <f>'Local multi year dist'!Q24</f>
        <v>23535.313969304509</v>
      </c>
      <c r="F24" s="63">
        <f>'Local multi year dist'!R24</f>
        <v>23535.313969078776</v>
      </c>
      <c r="G24" s="63">
        <f>'Local multi year dist'!S24</f>
        <v>27148.079205945531</v>
      </c>
      <c r="H24" s="63">
        <f>'Local multi year dist'!T24</f>
        <v>19852.13185208548</v>
      </c>
      <c r="I24" s="63">
        <f>'Local multi year dist'!U24</f>
        <v>31293.12998076154</v>
      </c>
      <c r="J24" s="63">
        <f>'Local multi year dist'!V24</f>
        <v>32280.046865768258</v>
      </c>
      <c r="K24" s="63">
        <f>'Local multi year dist'!W24</f>
        <v>32280.046888341622</v>
      </c>
      <c r="L24" s="63">
        <f>'Local multi year dist'!X24</f>
        <v>27867.82221931079</v>
      </c>
      <c r="M24" s="63">
        <f>'Local multi year dist'!Y24</f>
        <v>23268.140164931683</v>
      </c>
      <c r="N24" s="63">
        <f>'Local multi year dist'!Z24</f>
        <v>23268.140164931683</v>
      </c>
      <c r="O24" s="63">
        <f>'Local multi year dist'!AA24</f>
        <v>23268.140164931683</v>
      </c>
      <c r="P24" s="63">
        <f>'Local multi year dist'!AB24</f>
        <v>23268.140164931683</v>
      </c>
      <c r="Q24" s="63">
        <f>'Local multi year dist'!AC24</f>
        <v>23268.140164931683</v>
      </c>
      <c r="R24" s="63">
        <f>'Local multi year dist'!AD24</f>
        <v>23268.140164931683</v>
      </c>
      <c r="S24" s="63">
        <f>'Local multi year dist'!AE24</f>
        <v>23268.140164931683</v>
      </c>
      <c r="T24" s="63"/>
      <c r="U24" s="63">
        <f>'Local multi year dist'!AG24</f>
        <v>0</v>
      </c>
      <c r="V24" s="63">
        <f>'Local multi year dist'!AH24</f>
        <v>40985.485920016676</v>
      </c>
      <c r="W24" s="63">
        <f>'Local multi year dist'!AI24</f>
        <v>10279.336522075233</v>
      </c>
      <c r="X24" s="63">
        <f>'Local multi year dist'!AJ24</f>
        <v>8629.6151220783195</v>
      </c>
      <c r="Y24" s="63">
        <f>'Local multi year dist'!AK24</f>
        <v>8629.6151219955518</v>
      </c>
      <c r="Z24" s="63">
        <f>'Local multi year dist'!AL24</f>
        <v>9954.2957088466937</v>
      </c>
      <c r="AA24" s="63">
        <f>'Local multi year dist'!AM24</f>
        <v>7279.1150124313417</v>
      </c>
      <c r="AB24" s="63">
        <f>'Local multi year dist'!AN24</f>
        <v>11474.147659612565</v>
      </c>
      <c r="AC24" s="63">
        <f>'Local multi year dist'!AO24</f>
        <v>11836.017184115028</v>
      </c>
      <c r="AD24" s="63">
        <f>'Local multi year dist'!AP24</f>
        <v>11836.017192391926</v>
      </c>
      <c r="AE24" s="63">
        <f>'Local multi year dist'!AQ24</f>
        <v>10218.201480413956</v>
      </c>
      <c r="AF24" s="63">
        <f>'Local multi year dist'!AR24</f>
        <v>8531.6513938082826</v>
      </c>
      <c r="AG24" s="63">
        <f>'Local multi year dist'!AS24</f>
        <v>8531.6513938082826</v>
      </c>
      <c r="AH24" s="63">
        <f>'Local multi year dist'!AT24</f>
        <v>8531.6513938082826</v>
      </c>
      <c r="AI24" s="63">
        <f>'Local multi year dist'!AU24</f>
        <v>8531.6513938082826</v>
      </c>
      <c r="AJ24" s="63">
        <f>'Local multi year dist'!AV24</f>
        <v>8531.6513938082826</v>
      </c>
      <c r="AK24" s="63">
        <f>'Local multi year dist'!AW24</f>
        <v>8531.6513938082826</v>
      </c>
      <c r="AL24" s="63">
        <f>'Local multi year dist'!AX24</f>
        <v>8531.6513938082826</v>
      </c>
      <c r="AN24" s="63">
        <f>'Local multi year dist'!AZ24</f>
        <v>0</v>
      </c>
      <c r="AO24" s="63">
        <f>'Local multi year dist'!BA24</f>
        <v>10246.371480004169</v>
      </c>
      <c r="AP24" s="63">
        <f>'Local multi year dist'!BB24</f>
        <v>2569.8341305188083</v>
      </c>
      <c r="AQ24" s="63">
        <f>'Local multi year dist'!BC24</f>
        <v>2157.4037805195799</v>
      </c>
      <c r="AR24" s="63">
        <f>'Local multi year dist'!BD24</f>
        <v>2157.403780498888</v>
      </c>
      <c r="AS24" s="63">
        <f>'Local multi year dist'!BE24</f>
        <v>2488.5739272116734</v>
      </c>
      <c r="AT24" s="63">
        <f>'Local multi year dist'!BF24</f>
        <v>1819.7787531078354</v>
      </c>
      <c r="AU24" s="63">
        <f>'Local multi year dist'!BG24</f>
        <v>2868.5369149031412</v>
      </c>
      <c r="AV24" s="63">
        <f>'Local multi year dist'!BH24</f>
        <v>2959.0042960287569</v>
      </c>
      <c r="AW24" s="63">
        <f>'Local multi year dist'!BI24</f>
        <v>2959.0042980979815</v>
      </c>
      <c r="AX24" s="63">
        <f>'Local multi year dist'!BJ24</f>
        <v>2554.5503701034891</v>
      </c>
      <c r="AY24" s="63">
        <f>'Local multi year dist'!BK24</f>
        <v>2132.9128484520706</v>
      </c>
      <c r="AZ24" s="63">
        <f>'Local multi year dist'!BL24</f>
        <v>2132.9128484520706</v>
      </c>
      <c r="BA24" s="63">
        <f>'Local multi year dist'!BM24</f>
        <v>2132.9128484520706</v>
      </c>
      <c r="BB24" s="63">
        <f>'Local multi year dist'!BN24</f>
        <v>2132.9128484520706</v>
      </c>
      <c r="BC24" s="63">
        <f>'Local multi year dist'!BO24</f>
        <v>2132.9128484520706</v>
      </c>
      <c r="BD24" s="63">
        <f>'Local multi year dist'!BP24</f>
        <v>2132.9128484520706</v>
      </c>
      <c r="BE24" s="63">
        <f>'Local multi year dist'!BQ24</f>
        <v>2132.9128484520706</v>
      </c>
      <c r="BF24" s="63"/>
      <c r="BG24" s="63"/>
      <c r="BH24" s="63"/>
      <c r="BI24" s="63"/>
      <c r="BJ24" s="63"/>
      <c r="BK24" s="63"/>
      <c r="BL24" s="63"/>
      <c r="BM24" s="63"/>
      <c r="BN24" s="63"/>
      <c r="BO24" s="63"/>
      <c r="BP24" s="63"/>
      <c r="BQ24" s="63"/>
    </row>
    <row r="25" spans="1:69" x14ac:dyDescent="0.3">
      <c r="A25" t="str">
        <f>'Local multi year dist'!M25</f>
        <v>Charles City County</v>
      </c>
      <c r="B25" s="63">
        <f>'Local multi year dist'!N25</f>
        <v>2968.4353890786469</v>
      </c>
      <c r="C25" s="63">
        <f>'Local multi year dist'!O25</f>
        <v>18791.814372712975</v>
      </c>
      <c r="D25" s="63">
        <f>'Local multi year dist'!P25</f>
        <v>4875.8949812439296</v>
      </c>
      <c r="E25" s="63">
        <f>'Local multi year dist'!Q25</f>
        <v>3904.7225449073394</v>
      </c>
      <c r="F25" s="63">
        <f>'Local multi year dist'!R25</f>
        <v>3904.7225448698878</v>
      </c>
      <c r="G25" s="63">
        <f>'Local multi year dist'!S25</f>
        <v>4504.1131409864183</v>
      </c>
      <c r="H25" s="63">
        <f>'Local multi year dist'!T25</f>
        <v>3293.6491481869093</v>
      </c>
      <c r="I25" s="63">
        <f>'Local multi year dist'!U25</f>
        <v>5191.8147468081652</v>
      </c>
      <c r="J25" s="63">
        <f>'Local multi year dist'!V25</f>
        <v>5355.5532300024615</v>
      </c>
      <c r="K25" s="63">
        <f>'Local multi year dist'!W25</f>
        <v>5355.553233747587</v>
      </c>
      <c r="L25" s="63">
        <f>'Local multi year dist'!X25</f>
        <v>4623.5250500220172</v>
      </c>
      <c r="M25" s="63">
        <f>'Local multi year dist'!Y25</f>
        <v>3860.3959819091201</v>
      </c>
      <c r="N25" s="63">
        <f>'Local multi year dist'!Z25</f>
        <v>3860.3959819091201</v>
      </c>
      <c r="O25" s="63">
        <f>'Local multi year dist'!AA25</f>
        <v>3860.3959819091201</v>
      </c>
      <c r="P25" s="63">
        <f>'Local multi year dist'!AB25</f>
        <v>3860.3959819091201</v>
      </c>
      <c r="Q25" s="63">
        <f>'Local multi year dist'!AC25</f>
        <v>3860.3959819091201</v>
      </c>
      <c r="R25" s="63">
        <f>'Local multi year dist'!AD25</f>
        <v>3860.3959819091201</v>
      </c>
      <c r="S25" s="63">
        <f>'Local multi year dist'!AE25</f>
        <v>3860.3959819091201</v>
      </c>
      <c r="T25" s="63"/>
      <c r="U25" s="63">
        <f>'Local multi year dist'!AG25</f>
        <v>0</v>
      </c>
      <c r="V25" s="63">
        <f>'Local multi year dist'!AH25</f>
        <v>6799.8647094573125</v>
      </c>
      <c r="W25" s="63">
        <f>'Local multi year dist'!AI25</f>
        <v>1705.4353775261181</v>
      </c>
      <c r="X25" s="63">
        <f>'Local multi year dist'!AJ25</f>
        <v>1431.7315997993576</v>
      </c>
      <c r="Y25" s="63">
        <f>'Local multi year dist'!AK25</f>
        <v>1431.7315997856256</v>
      </c>
      <c r="Z25" s="63">
        <f>'Local multi year dist'!AL25</f>
        <v>1651.5081516950197</v>
      </c>
      <c r="AA25" s="63">
        <f>'Local multi year dist'!AM25</f>
        <v>1207.6713543352</v>
      </c>
      <c r="AB25" s="63">
        <f>'Local multi year dist'!AN25</f>
        <v>1903.6654071629937</v>
      </c>
      <c r="AC25" s="63">
        <f>'Local multi year dist'!AO25</f>
        <v>1963.7028510009025</v>
      </c>
      <c r="AD25" s="63">
        <f>'Local multi year dist'!AP25</f>
        <v>1963.7028523741151</v>
      </c>
      <c r="AE25" s="63">
        <f>'Local multi year dist'!AQ25</f>
        <v>1695.2925183414065</v>
      </c>
      <c r="AF25" s="63">
        <f>'Local multi year dist'!AR25</f>
        <v>1415.4785267000107</v>
      </c>
      <c r="AG25" s="63">
        <f>'Local multi year dist'!AS25</f>
        <v>1415.4785267000107</v>
      </c>
      <c r="AH25" s="63">
        <f>'Local multi year dist'!AT25</f>
        <v>1415.4785267000107</v>
      </c>
      <c r="AI25" s="63">
        <f>'Local multi year dist'!AU25</f>
        <v>1415.4785267000107</v>
      </c>
      <c r="AJ25" s="63">
        <f>'Local multi year dist'!AV25</f>
        <v>1415.4785267000107</v>
      </c>
      <c r="AK25" s="63">
        <f>'Local multi year dist'!AW25</f>
        <v>1415.4785267000107</v>
      </c>
      <c r="AL25" s="63">
        <f>'Local multi year dist'!AX25</f>
        <v>1415.4785267000107</v>
      </c>
      <c r="AN25" s="63">
        <f>'Local multi year dist'!AZ25</f>
        <v>0</v>
      </c>
      <c r="AO25" s="63">
        <f>'Local multi year dist'!BA25</f>
        <v>1699.9661773643281</v>
      </c>
      <c r="AP25" s="63">
        <f>'Local multi year dist'!BB25</f>
        <v>426.35884438152954</v>
      </c>
      <c r="AQ25" s="63">
        <f>'Local multi year dist'!BC25</f>
        <v>357.9328999498394</v>
      </c>
      <c r="AR25" s="63">
        <f>'Local multi year dist'!BD25</f>
        <v>357.93289994640639</v>
      </c>
      <c r="AS25" s="63">
        <f>'Local multi year dist'!BE25</f>
        <v>412.87703792375493</v>
      </c>
      <c r="AT25" s="63">
        <f>'Local multi year dist'!BF25</f>
        <v>301.91783858380001</v>
      </c>
      <c r="AU25" s="63">
        <f>'Local multi year dist'!BG25</f>
        <v>475.91635179074842</v>
      </c>
      <c r="AV25" s="63">
        <f>'Local multi year dist'!BH25</f>
        <v>490.92571275022561</v>
      </c>
      <c r="AW25" s="63">
        <f>'Local multi year dist'!BI25</f>
        <v>490.92571309352877</v>
      </c>
      <c r="AX25" s="63">
        <f>'Local multi year dist'!BJ25</f>
        <v>423.82312958535164</v>
      </c>
      <c r="AY25" s="63">
        <f>'Local multi year dist'!BK25</f>
        <v>353.86963167500267</v>
      </c>
      <c r="AZ25" s="63">
        <f>'Local multi year dist'!BL25</f>
        <v>353.86963167500267</v>
      </c>
      <c r="BA25" s="63">
        <f>'Local multi year dist'!BM25</f>
        <v>353.86963167500267</v>
      </c>
      <c r="BB25" s="63">
        <f>'Local multi year dist'!BN25</f>
        <v>353.86963167500267</v>
      </c>
      <c r="BC25" s="63">
        <f>'Local multi year dist'!BO25</f>
        <v>353.86963167500267</v>
      </c>
      <c r="BD25" s="63">
        <f>'Local multi year dist'!BP25</f>
        <v>353.86963167500267</v>
      </c>
      <c r="BE25" s="63">
        <f>'Local multi year dist'!BQ25</f>
        <v>353.86963167500267</v>
      </c>
      <c r="BF25" s="63"/>
      <c r="BG25" s="63"/>
      <c r="BH25" s="63"/>
      <c r="BI25" s="63"/>
      <c r="BJ25" s="63"/>
      <c r="BK25" s="63"/>
      <c r="BL25" s="63"/>
      <c r="BM25" s="63"/>
      <c r="BN25" s="63"/>
      <c r="BO25" s="63"/>
      <c r="BP25" s="63"/>
      <c r="BQ25" s="63"/>
    </row>
    <row r="26" spans="1:69" x14ac:dyDescent="0.3">
      <c r="A26" t="str">
        <f>'Local multi year dist'!M26</f>
        <v>Charlotte County</v>
      </c>
      <c r="B26" s="63">
        <f>'Local multi year dist'!N26</f>
        <v>5611.562790313058</v>
      </c>
      <c r="C26" s="63">
        <f>'Local multi year dist'!O26</f>
        <v>35524.251827868356</v>
      </c>
      <c r="D26" s="63">
        <f>'Local multi year dist'!P26</f>
        <v>9217.4453070090713</v>
      </c>
      <c r="E26" s="63">
        <f>'Local multi year dist'!Q26</f>
        <v>7381.5302903727779</v>
      </c>
      <c r="F26" s="63">
        <f>'Local multi year dist'!R26</f>
        <v>7381.5302903019792</v>
      </c>
      <c r="G26" s="63">
        <f>'Local multi year dist'!S26</f>
        <v>8514.6248418647338</v>
      </c>
      <c r="H26" s="63">
        <f>'Local multi year dist'!T26</f>
        <v>6226.3504445177186</v>
      </c>
      <c r="I26" s="63">
        <f>'Local multi year dist'!U26</f>
        <v>9814.6634939661199</v>
      </c>
      <c r="J26" s="63">
        <f>'Local multi year dist'!V26</f>
        <v>10124.196516990953</v>
      </c>
      <c r="K26" s="63">
        <f>'Local multi year dist'!W26</f>
        <v>10124.196524070781</v>
      </c>
      <c r="L26" s="63">
        <f>'Local multi year dist'!X26</f>
        <v>8740.3624233292921</v>
      </c>
      <c r="M26" s="63">
        <f>'Local multi year dist'!Y26</f>
        <v>7297.7348699103904</v>
      </c>
      <c r="N26" s="63">
        <f>'Local multi year dist'!Z26</f>
        <v>7297.7348699103904</v>
      </c>
      <c r="O26" s="63">
        <f>'Local multi year dist'!AA26</f>
        <v>7297.7348699103904</v>
      </c>
      <c r="P26" s="63">
        <f>'Local multi year dist'!AB26</f>
        <v>7297.7348699103904</v>
      </c>
      <c r="Q26" s="63">
        <f>'Local multi year dist'!AC26</f>
        <v>7297.7348699103904</v>
      </c>
      <c r="R26" s="63">
        <f>'Local multi year dist'!AD26</f>
        <v>7297.7348699103904</v>
      </c>
      <c r="S26" s="63">
        <f>'Local multi year dist'!AE26</f>
        <v>7297.7348699103904</v>
      </c>
      <c r="T26" s="63"/>
      <c r="U26" s="63">
        <f>'Local multi year dist'!AG26</f>
        <v>0</v>
      </c>
      <c r="V26" s="63">
        <f>'Local multi year dist'!AH26</f>
        <v>12854.53876582341</v>
      </c>
      <c r="W26" s="63">
        <f>'Local multi year dist'!AI26</f>
        <v>3223.9737273781411</v>
      </c>
      <c r="X26" s="63">
        <f>'Local multi year dist'!AJ26</f>
        <v>2706.5611064700183</v>
      </c>
      <c r="Y26" s="63">
        <f>'Local multi year dist'!AK26</f>
        <v>2706.5611064440591</v>
      </c>
      <c r="Z26" s="63">
        <f>'Local multi year dist'!AL26</f>
        <v>3122.0291086837356</v>
      </c>
      <c r="AA26" s="63">
        <f>'Local multi year dist'!AM26</f>
        <v>2282.9951629898296</v>
      </c>
      <c r="AB26" s="63">
        <f>'Local multi year dist'!AN26</f>
        <v>3598.7099477875768</v>
      </c>
      <c r="AC26" s="63">
        <f>'Local multi year dist'!AO26</f>
        <v>3712.2053895633494</v>
      </c>
      <c r="AD26" s="63">
        <f>'Local multi year dist'!AP26</f>
        <v>3712.205392159286</v>
      </c>
      <c r="AE26" s="63">
        <f>'Local multi year dist'!AQ26</f>
        <v>3204.7995552207408</v>
      </c>
      <c r="AF26" s="63">
        <f>'Local multi year dist'!AR26</f>
        <v>2675.8361189671432</v>
      </c>
      <c r="AG26" s="63">
        <f>'Local multi year dist'!AS26</f>
        <v>2675.8361189671432</v>
      </c>
      <c r="AH26" s="63">
        <f>'Local multi year dist'!AT26</f>
        <v>2675.8361189671432</v>
      </c>
      <c r="AI26" s="63">
        <f>'Local multi year dist'!AU26</f>
        <v>2675.8361189671432</v>
      </c>
      <c r="AJ26" s="63">
        <f>'Local multi year dist'!AV26</f>
        <v>2675.8361189671432</v>
      </c>
      <c r="AK26" s="63">
        <f>'Local multi year dist'!AW26</f>
        <v>2675.8361189671432</v>
      </c>
      <c r="AL26" s="63">
        <f>'Local multi year dist'!AX26</f>
        <v>2675.8361189671432</v>
      </c>
      <c r="AN26" s="63">
        <f>'Local multi year dist'!AZ26</f>
        <v>0</v>
      </c>
      <c r="AO26" s="63">
        <f>'Local multi year dist'!BA26</f>
        <v>3213.6346914558526</v>
      </c>
      <c r="AP26" s="63">
        <f>'Local multi year dist'!BB26</f>
        <v>805.99343184453528</v>
      </c>
      <c r="AQ26" s="63">
        <f>'Local multi year dist'!BC26</f>
        <v>676.64027661750458</v>
      </c>
      <c r="AR26" s="63">
        <f>'Local multi year dist'!BD26</f>
        <v>676.64027661101477</v>
      </c>
      <c r="AS26" s="63">
        <f>'Local multi year dist'!BE26</f>
        <v>780.50727717093389</v>
      </c>
      <c r="AT26" s="63">
        <f>'Local multi year dist'!BF26</f>
        <v>570.74879074745741</v>
      </c>
      <c r="AU26" s="63">
        <f>'Local multi year dist'!BG26</f>
        <v>899.67748694689419</v>
      </c>
      <c r="AV26" s="63">
        <f>'Local multi year dist'!BH26</f>
        <v>928.05134739083735</v>
      </c>
      <c r="AW26" s="63">
        <f>'Local multi year dist'!BI26</f>
        <v>928.05134803982151</v>
      </c>
      <c r="AX26" s="63">
        <f>'Local multi year dist'!BJ26</f>
        <v>801.1998888051852</v>
      </c>
      <c r="AY26" s="63">
        <f>'Local multi year dist'!BK26</f>
        <v>668.9590297417858</v>
      </c>
      <c r="AZ26" s="63">
        <f>'Local multi year dist'!BL26</f>
        <v>668.9590297417858</v>
      </c>
      <c r="BA26" s="63">
        <f>'Local multi year dist'!BM26</f>
        <v>668.9590297417858</v>
      </c>
      <c r="BB26" s="63">
        <f>'Local multi year dist'!BN26</f>
        <v>668.9590297417858</v>
      </c>
      <c r="BC26" s="63">
        <f>'Local multi year dist'!BO26</f>
        <v>668.9590297417858</v>
      </c>
      <c r="BD26" s="63">
        <f>'Local multi year dist'!BP26</f>
        <v>668.9590297417858</v>
      </c>
      <c r="BE26" s="63">
        <f>'Local multi year dist'!BQ26</f>
        <v>668.9590297417858</v>
      </c>
      <c r="BF26" s="63"/>
      <c r="BG26" s="63"/>
      <c r="BH26" s="63"/>
      <c r="BI26" s="63"/>
      <c r="BJ26" s="63"/>
      <c r="BK26" s="63"/>
      <c r="BL26" s="63"/>
      <c r="BM26" s="63"/>
      <c r="BN26" s="63"/>
      <c r="BO26" s="63"/>
      <c r="BP26" s="63"/>
      <c r="BQ26" s="63"/>
    </row>
    <row r="27" spans="1:69" x14ac:dyDescent="0.3">
      <c r="A27" t="str">
        <f>'Local multi year dist'!M27</f>
        <v>Charlottesville City</v>
      </c>
      <c r="B27" s="63">
        <f>'Local multi year dist'!N27</f>
        <v>18827.199796485114</v>
      </c>
      <c r="C27" s="63">
        <f>'Local multi year dist'!O27</f>
        <v>119186.43910364529</v>
      </c>
      <c r="D27" s="63">
        <f>'Local multi year dist'!P27</f>
        <v>30925.196935834781</v>
      </c>
      <c r="E27" s="63">
        <f>'Local multi year dist'!Q27</f>
        <v>24765.569017699971</v>
      </c>
      <c r="F27" s="63">
        <f>'Local multi year dist'!R27</f>
        <v>24765.569017462436</v>
      </c>
      <c r="G27" s="63">
        <f>'Local multi year dist'!S27</f>
        <v>28567.183346256319</v>
      </c>
      <c r="H27" s="63">
        <f>'Local multi year dist'!T27</f>
        <v>20889.856926171764</v>
      </c>
      <c r="I27" s="63">
        <f>'Local multi year dist'!U27</f>
        <v>32928.907229755889</v>
      </c>
      <c r="J27" s="63">
        <f>'Local multi year dist'!V27</f>
        <v>33967.412951933416</v>
      </c>
      <c r="K27" s="63">
        <f>'Local multi year dist'!W27</f>
        <v>33967.412975686748</v>
      </c>
      <c r="L27" s="63">
        <f>'Local multi year dist'!X27</f>
        <v>29324.54928986567</v>
      </c>
      <c r="M27" s="63">
        <f>'Local multi year dist'!Y27</f>
        <v>24484.429309916744</v>
      </c>
      <c r="N27" s="63">
        <f>'Local multi year dist'!Z27</f>
        <v>24484.429309916744</v>
      </c>
      <c r="O27" s="63">
        <f>'Local multi year dist'!AA27</f>
        <v>24484.429309916744</v>
      </c>
      <c r="P27" s="63">
        <f>'Local multi year dist'!AB27</f>
        <v>24484.429309916744</v>
      </c>
      <c r="Q27" s="63">
        <f>'Local multi year dist'!AC27</f>
        <v>24484.429309916744</v>
      </c>
      <c r="R27" s="63">
        <f>'Local multi year dist'!AD27</f>
        <v>24484.429309916744</v>
      </c>
      <c r="S27" s="63">
        <f>'Local multi year dist'!AE27</f>
        <v>24484.429309916744</v>
      </c>
      <c r="T27" s="63"/>
      <c r="U27" s="63">
        <f>'Local multi year dist'!AG27</f>
        <v>0</v>
      </c>
      <c r="V27" s="63">
        <f>'Local multi year dist'!AH27</f>
        <v>43127.909047653906</v>
      </c>
      <c r="W27" s="63">
        <f>'Local multi year dist'!AI27</f>
        <v>10816.665476638254</v>
      </c>
      <c r="X27" s="63">
        <f>'Local multi year dist'!AJ27</f>
        <v>9080.7086398233223</v>
      </c>
      <c r="Y27" s="63">
        <f>'Local multi year dist'!AK27</f>
        <v>9080.7086397362273</v>
      </c>
      <c r="Z27" s="63">
        <f>'Local multi year dist'!AL27</f>
        <v>10474.633893627315</v>
      </c>
      <c r="AA27" s="63">
        <f>'Local multi year dist'!AM27</f>
        <v>7659.6142062629788</v>
      </c>
      <c r="AB27" s="63">
        <f>'Local multi year dist'!AN27</f>
        <v>12073.932650910492</v>
      </c>
      <c r="AC27" s="63">
        <f>'Local multi year dist'!AO27</f>
        <v>12454.718082375584</v>
      </c>
      <c r="AD27" s="63">
        <f>'Local multi year dist'!AP27</f>
        <v>12454.71809108514</v>
      </c>
      <c r="AE27" s="63">
        <f>'Local multi year dist'!AQ27</f>
        <v>10752.334739617412</v>
      </c>
      <c r="AF27" s="63">
        <f>'Local multi year dist'!AR27</f>
        <v>8977.6240803028049</v>
      </c>
      <c r="AG27" s="63">
        <f>'Local multi year dist'!AS27</f>
        <v>8977.6240803028049</v>
      </c>
      <c r="AH27" s="63">
        <f>'Local multi year dist'!AT27</f>
        <v>8977.6240803028049</v>
      </c>
      <c r="AI27" s="63">
        <f>'Local multi year dist'!AU27</f>
        <v>8977.6240803028049</v>
      </c>
      <c r="AJ27" s="63">
        <f>'Local multi year dist'!AV27</f>
        <v>8977.6240803028049</v>
      </c>
      <c r="AK27" s="63">
        <f>'Local multi year dist'!AW27</f>
        <v>8977.6240803028049</v>
      </c>
      <c r="AL27" s="63">
        <f>'Local multi year dist'!AX27</f>
        <v>8977.6240803028049</v>
      </c>
      <c r="AN27" s="63">
        <f>'Local multi year dist'!AZ27</f>
        <v>0</v>
      </c>
      <c r="AO27" s="63">
        <f>'Local multi year dist'!BA27</f>
        <v>10781.977261913476</v>
      </c>
      <c r="AP27" s="63">
        <f>'Local multi year dist'!BB27</f>
        <v>2704.1663691595636</v>
      </c>
      <c r="AQ27" s="63">
        <f>'Local multi year dist'!BC27</f>
        <v>2270.1771599558306</v>
      </c>
      <c r="AR27" s="63">
        <f>'Local multi year dist'!BD27</f>
        <v>2270.1771599340568</v>
      </c>
      <c r="AS27" s="63">
        <f>'Local multi year dist'!BE27</f>
        <v>2618.6584734068288</v>
      </c>
      <c r="AT27" s="63">
        <f>'Local multi year dist'!BF27</f>
        <v>1914.9035515657447</v>
      </c>
      <c r="AU27" s="63">
        <f>'Local multi year dist'!BG27</f>
        <v>3018.483162727623</v>
      </c>
      <c r="AV27" s="63">
        <f>'Local multi year dist'!BH27</f>
        <v>3113.6795205938961</v>
      </c>
      <c r="AW27" s="63">
        <f>'Local multi year dist'!BI27</f>
        <v>3113.6795227712851</v>
      </c>
      <c r="AX27" s="63">
        <f>'Local multi year dist'!BJ27</f>
        <v>2688.083684904353</v>
      </c>
      <c r="AY27" s="63">
        <f>'Local multi year dist'!BK27</f>
        <v>2244.4060200757012</v>
      </c>
      <c r="AZ27" s="63">
        <f>'Local multi year dist'!BL27</f>
        <v>2244.4060200757012</v>
      </c>
      <c r="BA27" s="63">
        <f>'Local multi year dist'!BM27</f>
        <v>2244.4060200757012</v>
      </c>
      <c r="BB27" s="63">
        <f>'Local multi year dist'!BN27</f>
        <v>2244.4060200757012</v>
      </c>
      <c r="BC27" s="63">
        <f>'Local multi year dist'!BO27</f>
        <v>2244.4060200757012</v>
      </c>
      <c r="BD27" s="63">
        <f>'Local multi year dist'!BP27</f>
        <v>2244.4060200757012</v>
      </c>
      <c r="BE27" s="63">
        <f>'Local multi year dist'!BQ27</f>
        <v>2244.4060200757012</v>
      </c>
      <c r="BF27" s="63"/>
      <c r="BG27" s="63"/>
      <c r="BH27" s="63"/>
      <c r="BI27" s="63"/>
      <c r="BJ27" s="63"/>
      <c r="BK27" s="63"/>
      <c r="BL27" s="63"/>
      <c r="BM27" s="63"/>
      <c r="BN27" s="63"/>
      <c r="BO27" s="63"/>
      <c r="BP27" s="63"/>
      <c r="BQ27" s="63"/>
    </row>
    <row r="28" spans="1:69" x14ac:dyDescent="0.3">
      <c r="A28" t="str">
        <f>'Local multi year dist'!M28</f>
        <v>Chesapeake City</v>
      </c>
      <c r="B28" s="63">
        <f>'Local multi year dist'!N28</f>
        <v>118412.10757530163</v>
      </c>
      <c r="C28" s="63">
        <f>'Local multi year dist'!O28</f>
        <v>749613.19799096126</v>
      </c>
      <c r="D28" s="63">
        <f>'Local multi year dist'!P28</f>
        <v>194501.45459427839</v>
      </c>
      <c r="E28" s="63">
        <f>'Local multi year dist'!Q28</f>
        <v>155760.98699685166</v>
      </c>
      <c r="F28" s="63">
        <f>'Local multi year dist'!R28</f>
        <v>155760.9869953577</v>
      </c>
      <c r="G28" s="63">
        <f>'Local multi year dist'!S28</f>
        <v>179670.92419934861</v>
      </c>
      <c r="H28" s="63">
        <f>'Local multi year dist'!T28</f>
        <v>131385.01807562026</v>
      </c>
      <c r="I28" s="63">
        <f>'Local multi year dist'!U28</f>
        <v>207103.62387267637</v>
      </c>
      <c r="J28" s="63">
        <f>'Local multi year dist'!V28</f>
        <v>213635.21925708448</v>
      </c>
      <c r="K28" s="63">
        <f>'Local multi year dist'!W28</f>
        <v>213635.2194064791</v>
      </c>
      <c r="L28" s="63">
        <f>'Local multi year dist'!X28</f>
        <v>184434.31432416596</v>
      </c>
      <c r="M28" s="63">
        <f>'Local multi year dist'!Y28</f>
        <v>153992.78218245693</v>
      </c>
      <c r="N28" s="63">
        <f>'Local multi year dist'!Z28</f>
        <v>153992.78218245693</v>
      </c>
      <c r="O28" s="63">
        <f>'Local multi year dist'!AA28</f>
        <v>153992.78218245693</v>
      </c>
      <c r="P28" s="63">
        <f>'Local multi year dist'!AB28</f>
        <v>153992.78218245693</v>
      </c>
      <c r="Q28" s="63">
        <f>'Local multi year dist'!AC28</f>
        <v>153992.78218245693</v>
      </c>
      <c r="R28" s="63">
        <f>'Local multi year dist'!AD28</f>
        <v>153992.78218245693</v>
      </c>
      <c r="S28" s="63">
        <f>'Local multi year dist'!AE28</f>
        <v>153992.78218245693</v>
      </c>
      <c r="T28" s="63"/>
      <c r="U28" s="63">
        <f>'Local multi year dist'!AG28</f>
        <v>0</v>
      </c>
      <c r="V28" s="63">
        <f>'Local multi year dist'!AH28</f>
        <v>271249.39772520127</v>
      </c>
      <c r="W28" s="63">
        <f>'Local multi year dist'!AI28</f>
        <v>68030.518073370622</v>
      </c>
      <c r="X28" s="63">
        <f>'Local multi year dist'!AJ28</f>
        <v>57112.361898845607</v>
      </c>
      <c r="Y28" s="63">
        <f>'Local multi year dist'!AK28</f>
        <v>57112.36189829783</v>
      </c>
      <c r="Z28" s="63">
        <f>'Local multi year dist'!AL28</f>
        <v>65879.338873094486</v>
      </c>
      <c r="AA28" s="63">
        <f>'Local multi year dist'!AM28</f>
        <v>48174.506627727424</v>
      </c>
      <c r="AB28" s="63">
        <f>'Local multi year dist'!AN28</f>
        <v>75937.995419981336</v>
      </c>
      <c r="AC28" s="63">
        <f>'Local multi year dist'!AO28</f>
        <v>78332.913727597625</v>
      </c>
      <c r="AD28" s="63">
        <f>'Local multi year dist'!AP28</f>
        <v>78332.913782375661</v>
      </c>
      <c r="AE28" s="63">
        <f>'Local multi year dist'!AQ28</f>
        <v>67625.915252194187</v>
      </c>
      <c r="AF28" s="63">
        <f>'Local multi year dist'!AR28</f>
        <v>56464.020133567537</v>
      </c>
      <c r="AG28" s="63">
        <f>'Local multi year dist'!AS28</f>
        <v>56464.020133567537</v>
      </c>
      <c r="AH28" s="63">
        <f>'Local multi year dist'!AT28</f>
        <v>56464.020133567537</v>
      </c>
      <c r="AI28" s="63">
        <f>'Local multi year dist'!AU28</f>
        <v>56464.020133567537</v>
      </c>
      <c r="AJ28" s="63">
        <f>'Local multi year dist'!AV28</f>
        <v>56464.020133567537</v>
      </c>
      <c r="AK28" s="63">
        <f>'Local multi year dist'!AW28</f>
        <v>56464.020133567537</v>
      </c>
      <c r="AL28" s="63">
        <f>'Local multi year dist'!AX28</f>
        <v>56464.020133567537</v>
      </c>
      <c r="AN28" s="63">
        <f>'Local multi year dist'!AZ28</f>
        <v>0</v>
      </c>
      <c r="AO28" s="63">
        <f>'Local multi year dist'!BA28</f>
        <v>67812.349431300318</v>
      </c>
      <c r="AP28" s="63">
        <f>'Local multi year dist'!BB28</f>
        <v>17007.629518342656</v>
      </c>
      <c r="AQ28" s="63">
        <f>'Local multi year dist'!BC28</f>
        <v>14278.090474711402</v>
      </c>
      <c r="AR28" s="63">
        <f>'Local multi year dist'!BD28</f>
        <v>14278.090474574457</v>
      </c>
      <c r="AS28" s="63">
        <f>'Local multi year dist'!BE28</f>
        <v>16469.834718273622</v>
      </c>
      <c r="AT28" s="63">
        <f>'Local multi year dist'!BF28</f>
        <v>12043.626656931856</v>
      </c>
      <c r="AU28" s="63">
        <f>'Local multi year dist'!BG28</f>
        <v>18984.498854995334</v>
      </c>
      <c r="AV28" s="63">
        <f>'Local multi year dist'!BH28</f>
        <v>19583.228431899406</v>
      </c>
      <c r="AW28" s="63">
        <f>'Local multi year dist'!BI28</f>
        <v>19583.228445593915</v>
      </c>
      <c r="AX28" s="63">
        <f>'Local multi year dist'!BJ28</f>
        <v>16906.478813048547</v>
      </c>
      <c r="AY28" s="63">
        <f>'Local multi year dist'!BK28</f>
        <v>14116.005033391884</v>
      </c>
      <c r="AZ28" s="63">
        <f>'Local multi year dist'!BL28</f>
        <v>14116.005033391884</v>
      </c>
      <c r="BA28" s="63">
        <f>'Local multi year dist'!BM28</f>
        <v>14116.005033391884</v>
      </c>
      <c r="BB28" s="63">
        <f>'Local multi year dist'!BN28</f>
        <v>14116.005033391884</v>
      </c>
      <c r="BC28" s="63">
        <f>'Local multi year dist'!BO28</f>
        <v>14116.005033391884</v>
      </c>
      <c r="BD28" s="63">
        <f>'Local multi year dist'!BP28</f>
        <v>14116.005033391884</v>
      </c>
      <c r="BE28" s="63">
        <f>'Local multi year dist'!BQ28</f>
        <v>14116.005033391884</v>
      </c>
      <c r="BF28" s="63"/>
      <c r="BG28" s="63"/>
      <c r="BH28" s="63"/>
      <c r="BI28" s="63"/>
      <c r="BJ28" s="63"/>
      <c r="BK28" s="63"/>
      <c r="BL28" s="63"/>
      <c r="BM28" s="63"/>
      <c r="BN28" s="63"/>
      <c r="BO28" s="63"/>
      <c r="BP28" s="63"/>
      <c r="BQ28" s="63"/>
    </row>
    <row r="29" spans="1:69" x14ac:dyDescent="0.3">
      <c r="A29" t="str">
        <f>'Local multi year dist'!M29</f>
        <v>Chesterfield County</v>
      </c>
      <c r="B29" s="63">
        <f>'Local multi year dist'!N29</f>
        <v>166232.38178840419</v>
      </c>
      <c r="C29" s="63">
        <f>'Local multi year dist'!O29</f>
        <v>1052341.6048719264</v>
      </c>
      <c r="D29" s="63">
        <f>'Local multi year dist'!P29</f>
        <v>273050.11894966004</v>
      </c>
      <c r="E29" s="63">
        <f>'Local multi year dist'!Q29</f>
        <v>218664.46251481096</v>
      </c>
      <c r="F29" s="63">
        <f>'Local multi year dist'!R29</f>
        <v>218664.46251271368</v>
      </c>
      <c r="G29" s="63">
        <f>'Local multi year dist'!S29</f>
        <v>252230.33589523938</v>
      </c>
      <c r="H29" s="63">
        <f>'Local multi year dist'!T29</f>
        <v>184444.3522984669</v>
      </c>
      <c r="I29" s="63">
        <f>'Local multi year dist'!U29</f>
        <v>290741.62582125718</v>
      </c>
      <c r="J29" s="63">
        <f>'Local multi year dist'!V29</f>
        <v>299910.98088013782</v>
      </c>
      <c r="K29" s="63">
        <f>'Local multi year dist'!W29</f>
        <v>299910.98108986486</v>
      </c>
      <c r="L29" s="63">
        <f>'Local multi year dist'!X29</f>
        <v>258917.40280123297</v>
      </c>
      <c r="M29" s="63">
        <f>'Local multi year dist'!Y29</f>
        <v>216182.17498691069</v>
      </c>
      <c r="N29" s="63">
        <f>'Local multi year dist'!Z29</f>
        <v>216182.17498691069</v>
      </c>
      <c r="O29" s="63">
        <f>'Local multi year dist'!AA29</f>
        <v>216182.17498691069</v>
      </c>
      <c r="P29" s="63">
        <f>'Local multi year dist'!AB29</f>
        <v>216182.17498691069</v>
      </c>
      <c r="Q29" s="63">
        <f>'Local multi year dist'!AC29</f>
        <v>216182.17498691069</v>
      </c>
      <c r="R29" s="63">
        <f>'Local multi year dist'!AD29</f>
        <v>216182.17498691069</v>
      </c>
      <c r="S29" s="63">
        <f>'Local multi year dist'!AE29</f>
        <v>216182.17498691069</v>
      </c>
      <c r="T29" s="63"/>
      <c r="U29" s="63">
        <f>'Local multi year dist'!AG29</f>
        <v>0</v>
      </c>
      <c r="V29" s="63">
        <f>'Local multi year dist'!AH29</f>
        <v>380792.42372960947</v>
      </c>
      <c r="W29" s="63">
        <f>'Local multi year dist'!AI29</f>
        <v>95504.381141462611</v>
      </c>
      <c r="X29" s="63">
        <f>'Local multi year dist'!AJ29</f>
        <v>80176.969588764026</v>
      </c>
      <c r="Y29" s="63">
        <f>'Local multi year dist'!AK29</f>
        <v>80176.96958799503</v>
      </c>
      <c r="Z29" s="63">
        <f>'Local multi year dist'!AL29</f>
        <v>92484.456494921091</v>
      </c>
      <c r="AA29" s="63">
        <f>'Local multi year dist'!AM29</f>
        <v>67629.595842771188</v>
      </c>
      <c r="AB29" s="63">
        <f>'Local multi year dist'!AN29</f>
        <v>106605.26280112764</v>
      </c>
      <c r="AC29" s="63">
        <f>'Local multi year dist'!AO29</f>
        <v>109967.35965605051</v>
      </c>
      <c r="AD29" s="63">
        <f>'Local multi year dist'!AP29</f>
        <v>109967.35973295044</v>
      </c>
      <c r="AE29" s="63">
        <f>'Local multi year dist'!AQ29</f>
        <v>94936.381027118754</v>
      </c>
      <c r="AF29" s="63">
        <f>'Local multi year dist'!AR29</f>
        <v>79266.797495200575</v>
      </c>
      <c r="AG29" s="63">
        <f>'Local multi year dist'!AS29</f>
        <v>79266.797495200575</v>
      </c>
      <c r="AH29" s="63">
        <f>'Local multi year dist'!AT29</f>
        <v>79266.797495200575</v>
      </c>
      <c r="AI29" s="63">
        <f>'Local multi year dist'!AU29</f>
        <v>79266.797495200575</v>
      </c>
      <c r="AJ29" s="63">
        <f>'Local multi year dist'!AV29</f>
        <v>79266.797495200575</v>
      </c>
      <c r="AK29" s="63">
        <f>'Local multi year dist'!AW29</f>
        <v>79266.797495200575</v>
      </c>
      <c r="AL29" s="63">
        <f>'Local multi year dist'!AX29</f>
        <v>79266.797495200575</v>
      </c>
      <c r="AN29" s="63">
        <f>'Local multi year dist'!AZ29</f>
        <v>0</v>
      </c>
      <c r="AO29" s="63">
        <f>'Local multi year dist'!BA29</f>
        <v>95198.105932402366</v>
      </c>
      <c r="AP29" s="63">
        <f>'Local multi year dist'!BB29</f>
        <v>23876.095285365653</v>
      </c>
      <c r="AQ29" s="63">
        <f>'Local multi year dist'!BC29</f>
        <v>20044.242397191007</v>
      </c>
      <c r="AR29" s="63">
        <f>'Local multi year dist'!BD29</f>
        <v>20044.242396998758</v>
      </c>
      <c r="AS29" s="63">
        <f>'Local multi year dist'!BE29</f>
        <v>23121.114123730273</v>
      </c>
      <c r="AT29" s="63">
        <f>'Local multi year dist'!BF29</f>
        <v>16907.398960692797</v>
      </c>
      <c r="AU29" s="63">
        <f>'Local multi year dist'!BG29</f>
        <v>26651.31570028191</v>
      </c>
      <c r="AV29" s="63">
        <f>'Local multi year dist'!BH29</f>
        <v>27491.839914012628</v>
      </c>
      <c r="AW29" s="63">
        <f>'Local multi year dist'!BI29</f>
        <v>27491.83993323761</v>
      </c>
      <c r="AX29" s="63">
        <f>'Local multi year dist'!BJ29</f>
        <v>23734.095256779688</v>
      </c>
      <c r="AY29" s="63">
        <f>'Local multi year dist'!BK29</f>
        <v>19816.699373800144</v>
      </c>
      <c r="AZ29" s="63">
        <f>'Local multi year dist'!BL29</f>
        <v>19816.699373800144</v>
      </c>
      <c r="BA29" s="63">
        <f>'Local multi year dist'!BM29</f>
        <v>19816.699373800144</v>
      </c>
      <c r="BB29" s="63">
        <f>'Local multi year dist'!BN29</f>
        <v>19816.699373800144</v>
      </c>
      <c r="BC29" s="63">
        <f>'Local multi year dist'!BO29</f>
        <v>19816.699373800144</v>
      </c>
      <c r="BD29" s="63">
        <f>'Local multi year dist'!BP29</f>
        <v>19816.699373800144</v>
      </c>
      <c r="BE29" s="63">
        <f>'Local multi year dist'!BQ29</f>
        <v>19816.699373800144</v>
      </c>
      <c r="BF29" s="63"/>
      <c r="BG29" s="63"/>
      <c r="BH29" s="63"/>
      <c r="BI29" s="63"/>
      <c r="BJ29" s="63"/>
      <c r="BK29" s="63"/>
      <c r="BL29" s="63"/>
      <c r="BM29" s="63"/>
      <c r="BN29" s="63"/>
      <c r="BO29" s="63"/>
      <c r="BP29" s="63"/>
      <c r="BQ29" s="63"/>
    </row>
    <row r="30" spans="1:69" x14ac:dyDescent="0.3">
      <c r="A30" t="str">
        <f>'Local multi year dist'!M30</f>
        <v>Clarke County</v>
      </c>
      <c r="B30" s="63">
        <f>'Local multi year dist'!N30</f>
        <v>5082.937310066176</v>
      </c>
      <c r="C30" s="63">
        <f>'Local multi year dist'!O30</f>
        <v>32177.764336837281</v>
      </c>
      <c r="D30" s="63">
        <f>'Local multi year dist'!P30</f>
        <v>8349.1352418560436</v>
      </c>
      <c r="E30" s="63">
        <f>'Local multi year dist'!Q30</f>
        <v>6686.16874127969</v>
      </c>
      <c r="F30" s="63">
        <f>'Local multi year dist'!R30</f>
        <v>6686.1687412155607</v>
      </c>
      <c r="G30" s="63">
        <f>'Local multi year dist'!S30</f>
        <v>7712.5225016890718</v>
      </c>
      <c r="H30" s="63">
        <f>'Local multi year dist'!T30</f>
        <v>5639.8101852515574</v>
      </c>
      <c r="I30" s="63">
        <f>'Local multi year dist'!U30</f>
        <v>8890.093744534528</v>
      </c>
      <c r="J30" s="63">
        <f>'Local multi year dist'!V30</f>
        <v>9170.4678595932546</v>
      </c>
      <c r="K30" s="63">
        <f>'Local multi year dist'!W30</f>
        <v>9170.4678660061418</v>
      </c>
      <c r="L30" s="63">
        <f>'Local multi year dist'!X30</f>
        <v>7916.9949486678379</v>
      </c>
      <c r="M30" s="63">
        <f>'Local multi year dist'!Y30</f>
        <v>6610.2670923101368</v>
      </c>
      <c r="N30" s="63">
        <f>'Local multi year dist'!Z30</f>
        <v>6610.2670923101368</v>
      </c>
      <c r="O30" s="63">
        <f>'Local multi year dist'!AA30</f>
        <v>6610.2670923101368</v>
      </c>
      <c r="P30" s="63">
        <f>'Local multi year dist'!AB30</f>
        <v>6610.2670923101368</v>
      </c>
      <c r="Q30" s="63">
        <f>'Local multi year dist'!AC30</f>
        <v>6610.2670923101368</v>
      </c>
      <c r="R30" s="63">
        <f>'Local multi year dist'!AD30</f>
        <v>6610.2670923101368</v>
      </c>
      <c r="S30" s="63">
        <f>'Local multi year dist'!AE30</f>
        <v>6610.2670923101368</v>
      </c>
      <c r="T30" s="63"/>
      <c r="U30" s="63">
        <f>'Local multi year dist'!AG30</f>
        <v>0</v>
      </c>
      <c r="V30" s="63">
        <f>'Local multi year dist'!AH30</f>
        <v>11643.603954550192</v>
      </c>
      <c r="W30" s="63">
        <f>'Local multi year dist'!AI30</f>
        <v>2920.2660574077363</v>
      </c>
      <c r="X30" s="63">
        <f>'Local multi year dist'!AJ30</f>
        <v>2451.5952051358863</v>
      </c>
      <c r="Y30" s="63">
        <f>'Local multi year dist'!AK30</f>
        <v>2451.5952051123727</v>
      </c>
      <c r="Z30" s="63">
        <f>'Local multi year dist'!AL30</f>
        <v>2827.9249172859927</v>
      </c>
      <c r="AA30" s="63">
        <f>'Local multi year dist'!AM30</f>
        <v>2067.9304012589037</v>
      </c>
      <c r="AB30" s="63">
        <f>'Local multi year dist'!AN30</f>
        <v>3259.7010396626602</v>
      </c>
      <c r="AC30" s="63">
        <f>'Local multi year dist'!AO30</f>
        <v>3362.5048818508599</v>
      </c>
      <c r="AD30" s="63">
        <f>'Local multi year dist'!AP30</f>
        <v>3362.504884202252</v>
      </c>
      <c r="AE30" s="63">
        <f>'Local multi year dist'!AQ30</f>
        <v>2902.8981478448741</v>
      </c>
      <c r="AF30" s="63">
        <f>'Local multi year dist'!AR30</f>
        <v>2423.7646005137167</v>
      </c>
      <c r="AG30" s="63">
        <f>'Local multi year dist'!AS30</f>
        <v>2423.7646005137167</v>
      </c>
      <c r="AH30" s="63">
        <f>'Local multi year dist'!AT30</f>
        <v>2423.7646005137167</v>
      </c>
      <c r="AI30" s="63">
        <f>'Local multi year dist'!AU30</f>
        <v>2423.7646005137167</v>
      </c>
      <c r="AJ30" s="63">
        <f>'Local multi year dist'!AV30</f>
        <v>2423.7646005137167</v>
      </c>
      <c r="AK30" s="63">
        <f>'Local multi year dist'!AW30</f>
        <v>2423.7646005137167</v>
      </c>
      <c r="AL30" s="63">
        <f>'Local multi year dist'!AX30</f>
        <v>2423.7646005137167</v>
      </c>
      <c r="AN30" s="63">
        <f>'Local multi year dist'!AZ30</f>
        <v>0</v>
      </c>
      <c r="AO30" s="63">
        <f>'Local multi year dist'!BA30</f>
        <v>2910.9009886375479</v>
      </c>
      <c r="AP30" s="63">
        <f>'Local multi year dist'!BB30</f>
        <v>730.06651435193407</v>
      </c>
      <c r="AQ30" s="63">
        <f>'Local multi year dist'!BC30</f>
        <v>612.89880128397158</v>
      </c>
      <c r="AR30" s="63">
        <f>'Local multi year dist'!BD30</f>
        <v>612.89880127809317</v>
      </c>
      <c r="AS30" s="63">
        <f>'Local multi year dist'!BE30</f>
        <v>706.98122932149818</v>
      </c>
      <c r="AT30" s="63">
        <f>'Local multi year dist'!BF30</f>
        <v>516.98260031472591</v>
      </c>
      <c r="AU30" s="63">
        <f>'Local multi year dist'!BG30</f>
        <v>814.92525991566504</v>
      </c>
      <c r="AV30" s="63">
        <f>'Local multi year dist'!BH30</f>
        <v>840.62622046271497</v>
      </c>
      <c r="AW30" s="63">
        <f>'Local multi year dist'!BI30</f>
        <v>840.626221050563</v>
      </c>
      <c r="AX30" s="63">
        <f>'Local multi year dist'!BJ30</f>
        <v>725.72453696121852</v>
      </c>
      <c r="AY30" s="63">
        <f>'Local multi year dist'!BK30</f>
        <v>605.94115012842917</v>
      </c>
      <c r="AZ30" s="63">
        <f>'Local multi year dist'!BL30</f>
        <v>605.94115012842917</v>
      </c>
      <c r="BA30" s="63">
        <f>'Local multi year dist'!BM30</f>
        <v>605.94115012842917</v>
      </c>
      <c r="BB30" s="63">
        <f>'Local multi year dist'!BN30</f>
        <v>605.94115012842917</v>
      </c>
      <c r="BC30" s="63">
        <f>'Local multi year dist'!BO30</f>
        <v>605.94115012842917</v>
      </c>
      <c r="BD30" s="63">
        <f>'Local multi year dist'!BP30</f>
        <v>605.94115012842917</v>
      </c>
      <c r="BE30" s="63">
        <f>'Local multi year dist'!BQ30</f>
        <v>605.94115012842917</v>
      </c>
      <c r="BF30" s="63"/>
      <c r="BG30" s="63"/>
      <c r="BH30" s="63"/>
      <c r="BI30" s="63"/>
      <c r="BJ30" s="63"/>
      <c r="BK30" s="63"/>
      <c r="BL30" s="63"/>
      <c r="BM30" s="63"/>
      <c r="BN30" s="63"/>
      <c r="BO30" s="63"/>
      <c r="BP30" s="63"/>
      <c r="BQ30" s="63"/>
    </row>
    <row r="31" spans="1:69" x14ac:dyDescent="0.3">
      <c r="A31" t="str">
        <f>'Local multi year dist'!M31</f>
        <v>Colonial Heights City</v>
      </c>
      <c r="B31" s="63">
        <f>'Local multi year dist'!N31</f>
        <v>11507.770069989821</v>
      </c>
      <c r="C31" s="63">
        <f>'Local multi year dist'!O31</f>
        <v>72850.458458599605</v>
      </c>
      <c r="D31" s="63">
        <f>'Local multi year dist'!P31</f>
        <v>18902.442187562083</v>
      </c>
      <c r="E31" s="63">
        <f>'Local multi year dist'!Q31</f>
        <v>15137.486030257218</v>
      </c>
      <c r="F31" s="63">
        <f>'Local multi year dist'!R31</f>
        <v>15137.48603011203</v>
      </c>
      <c r="G31" s="63">
        <f>'Local multi year dist'!S31</f>
        <v>17461.150943824057</v>
      </c>
      <c r="H31" s="63">
        <f>'Local multi year dist'!T31</f>
        <v>12768.530259409525</v>
      </c>
      <c r="I31" s="63">
        <f>'Local multi year dist'!U31</f>
        <v>20127.172237626171</v>
      </c>
      <c r="J31" s="63">
        <f>'Local multi year dist'!V31</f>
        <v>20761.939234119131</v>
      </c>
      <c r="K31" s="63">
        <f>'Local multi year dist'!W31</f>
        <v>20761.939248637904</v>
      </c>
      <c r="L31" s="63">
        <f>'Local multi year dist'!X31</f>
        <v>17924.076563783983</v>
      </c>
      <c r="M31" s="63">
        <f>'Local multi year dist'!Y31</f>
        <v>14965.644696990148</v>
      </c>
      <c r="N31" s="63">
        <f>'Local multi year dist'!Z31</f>
        <v>14965.644696990148</v>
      </c>
      <c r="O31" s="63">
        <f>'Local multi year dist'!AA31</f>
        <v>14965.644696990148</v>
      </c>
      <c r="P31" s="63">
        <f>'Local multi year dist'!AB31</f>
        <v>14965.644696990148</v>
      </c>
      <c r="Q31" s="63">
        <f>'Local multi year dist'!AC31</f>
        <v>14965.644696990148</v>
      </c>
      <c r="R31" s="63">
        <f>'Local multi year dist'!AD31</f>
        <v>14965.644696990148</v>
      </c>
      <c r="S31" s="63">
        <f>'Local multi year dist'!AE31</f>
        <v>14965.644696990148</v>
      </c>
      <c r="T31" s="63"/>
      <c r="U31" s="63">
        <f>'Local multi year dist'!AG31</f>
        <v>0</v>
      </c>
      <c r="V31" s="63">
        <f>'Local multi year dist'!AH31</f>
        <v>26361.119353101632</v>
      </c>
      <c r="W31" s="63">
        <f>'Local multi year dist'!AI31</f>
        <v>6611.4823539711151</v>
      </c>
      <c r="X31" s="63">
        <f>'Local multi year dist'!AJ31</f>
        <v>5550.4115444276467</v>
      </c>
      <c r="Y31" s="63">
        <f>'Local multi year dist'!AK31</f>
        <v>5550.4115443744113</v>
      </c>
      <c r="Z31" s="63">
        <f>'Local multi year dist'!AL31</f>
        <v>6402.4220127354874</v>
      </c>
      <c r="AA31" s="63">
        <f>'Local multi year dist'!AM31</f>
        <v>4681.7944284501582</v>
      </c>
      <c r="AB31" s="63">
        <f>'Local multi year dist'!AN31</f>
        <v>7379.9631537962623</v>
      </c>
      <c r="AC31" s="63">
        <f>'Local multi year dist'!AO31</f>
        <v>7612.7110525103471</v>
      </c>
      <c r="AD31" s="63">
        <f>'Local multi year dist'!AP31</f>
        <v>7612.7110578338979</v>
      </c>
      <c r="AE31" s="63">
        <f>'Local multi year dist'!AQ31</f>
        <v>6572.1614067207938</v>
      </c>
      <c r="AF31" s="63">
        <f>'Local multi year dist'!AR31</f>
        <v>5487.4030555630543</v>
      </c>
      <c r="AG31" s="63">
        <f>'Local multi year dist'!AS31</f>
        <v>5487.4030555630543</v>
      </c>
      <c r="AH31" s="63">
        <f>'Local multi year dist'!AT31</f>
        <v>5487.4030555630543</v>
      </c>
      <c r="AI31" s="63">
        <f>'Local multi year dist'!AU31</f>
        <v>5487.4030555630543</v>
      </c>
      <c r="AJ31" s="63">
        <f>'Local multi year dist'!AV31</f>
        <v>5487.4030555630543</v>
      </c>
      <c r="AK31" s="63">
        <f>'Local multi year dist'!AW31</f>
        <v>5487.4030555630543</v>
      </c>
      <c r="AL31" s="63">
        <f>'Local multi year dist'!AX31</f>
        <v>5487.4030555630543</v>
      </c>
      <c r="AN31" s="63">
        <f>'Local multi year dist'!AZ31</f>
        <v>0</v>
      </c>
      <c r="AO31" s="63">
        <f>'Local multi year dist'!BA31</f>
        <v>6590.2798382754081</v>
      </c>
      <c r="AP31" s="63">
        <f>'Local multi year dist'!BB31</f>
        <v>1652.8705884927788</v>
      </c>
      <c r="AQ31" s="63">
        <f>'Local multi year dist'!BC31</f>
        <v>1387.6028861069117</v>
      </c>
      <c r="AR31" s="63">
        <f>'Local multi year dist'!BD31</f>
        <v>1387.6028860936028</v>
      </c>
      <c r="AS31" s="63">
        <f>'Local multi year dist'!BE31</f>
        <v>1600.6055031838719</v>
      </c>
      <c r="AT31" s="63">
        <f>'Local multi year dist'!BF31</f>
        <v>1170.4486071125395</v>
      </c>
      <c r="AU31" s="63">
        <f>'Local multi year dist'!BG31</f>
        <v>1844.9907884490656</v>
      </c>
      <c r="AV31" s="63">
        <f>'Local multi year dist'!BH31</f>
        <v>1903.1777631275868</v>
      </c>
      <c r="AW31" s="63">
        <f>'Local multi year dist'!BI31</f>
        <v>1903.1777644584745</v>
      </c>
      <c r="AX31" s="63">
        <f>'Local multi year dist'!BJ31</f>
        <v>1643.0403516801985</v>
      </c>
      <c r="AY31" s="63">
        <f>'Local multi year dist'!BK31</f>
        <v>1371.8507638907636</v>
      </c>
      <c r="AZ31" s="63">
        <f>'Local multi year dist'!BL31</f>
        <v>1371.8507638907636</v>
      </c>
      <c r="BA31" s="63">
        <f>'Local multi year dist'!BM31</f>
        <v>1371.8507638907636</v>
      </c>
      <c r="BB31" s="63">
        <f>'Local multi year dist'!BN31</f>
        <v>1371.8507638907636</v>
      </c>
      <c r="BC31" s="63">
        <f>'Local multi year dist'!BO31</f>
        <v>1371.8507638907636</v>
      </c>
      <c r="BD31" s="63">
        <f>'Local multi year dist'!BP31</f>
        <v>1371.8507638907636</v>
      </c>
      <c r="BE31" s="63">
        <f>'Local multi year dist'!BQ31</f>
        <v>1371.8507638907636</v>
      </c>
      <c r="BF31" s="63"/>
      <c r="BG31" s="63"/>
      <c r="BH31" s="63"/>
      <c r="BI31" s="63"/>
      <c r="BJ31" s="63"/>
      <c r="BK31" s="63"/>
      <c r="BL31" s="63"/>
      <c r="BM31" s="63"/>
      <c r="BN31" s="63"/>
      <c r="BO31" s="63"/>
      <c r="BP31" s="63"/>
      <c r="BQ31" s="63"/>
    </row>
    <row r="32" spans="1:69" x14ac:dyDescent="0.3">
      <c r="A32" t="str">
        <f>'Local multi year dist'!M32</f>
        <v>Covington City</v>
      </c>
      <c r="B32" s="63">
        <f>'Local multi year dist'!N32</f>
        <v>4066.3498480529406</v>
      </c>
      <c r="C32" s="63">
        <f>'Local multi year dist'!O32</f>
        <v>25742.211469469825</v>
      </c>
      <c r="D32" s="63">
        <f>'Local multi year dist'!P32</f>
        <v>6679.3081934848351</v>
      </c>
      <c r="E32" s="63">
        <f>'Local multi year dist'!Q32</f>
        <v>5348.9349930237522</v>
      </c>
      <c r="F32" s="63">
        <f>'Local multi year dist'!R32</f>
        <v>5348.9349929724494</v>
      </c>
      <c r="G32" s="63">
        <f>'Local multi year dist'!S32</f>
        <v>6170.0180013512572</v>
      </c>
      <c r="H32" s="63">
        <f>'Local multi year dist'!T32</f>
        <v>4511.8481482012457</v>
      </c>
      <c r="I32" s="63">
        <f>'Local multi year dist'!U32</f>
        <v>7112.0749956276231</v>
      </c>
      <c r="J32" s="63">
        <f>'Local multi year dist'!V32</f>
        <v>7336.3742876746046</v>
      </c>
      <c r="K32" s="63">
        <f>'Local multi year dist'!W32</f>
        <v>7336.3742928049141</v>
      </c>
      <c r="L32" s="63">
        <f>'Local multi year dist'!X32</f>
        <v>6333.5959589342701</v>
      </c>
      <c r="M32" s="63">
        <f>'Local multi year dist'!Y32</f>
        <v>5288.2136738481095</v>
      </c>
      <c r="N32" s="63">
        <f>'Local multi year dist'!Z32</f>
        <v>5288.2136738481095</v>
      </c>
      <c r="O32" s="63">
        <f>'Local multi year dist'!AA32</f>
        <v>5288.2136738481095</v>
      </c>
      <c r="P32" s="63">
        <f>'Local multi year dist'!AB32</f>
        <v>5288.2136738481095</v>
      </c>
      <c r="Q32" s="63">
        <f>'Local multi year dist'!AC32</f>
        <v>5288.2136738481095</v>
      </c>
      <c r="R32" s="63">
        <f>'Local multi year dist'!AD32</f>
        <v>5288.2136738481095</v>
      </c>
      <c r="S32" s="63">
        <f>'Local multi year dist'!AE32</f>
        <v>5288.2136738481095</v>
      </c>
      <c r="T32" s="63"/>
      <c r="U32" s="63">
        <f>'Local multi year dist'!AG32</f>
        <v>0</v>
      </c>
      <c r="V32" s="63">
        <f>'Local multi year dist'!AH32</f>
        <v>9314.8831636401537</v>
      </c>
      <c r="W32" s="63">
        <f>'Local multi year dist'!AI32</f>
        <v>2336.2128459261894</v>
      </c>
      <c r="X32" s="63">
        <f>'Local multi year dist'!AJ32</f>
        <v>1961.2761641087091</v>
      </c>
      <c r="Y32" s="63">
        <f>'Local multi year dist'!AK32</f>
        <v>1961.276164089898</v>
      </c>
      <c r="Z32" s="63">
        <f>'Local multi year dist'!AL32</f>
        <v>2262.3399338287941</v>
      </c>
      <c r="AA32" s="63">
        <f>'Local multi year dist'!AM32</f>
        <v>1654.3443210071232</v>
      </c>
      <c r="AB32" s="63">
        <f>'Local multi year dist'!AN32</f>
        <v>2607.7608317301283</v>
      </c>
      <c r="AC32" s="63">
        <f>'Local multi year dist'!AO32</f>
        <v>2690.003905480688</v>
      </c>
      <c r="AD32" s="63">
        <f>'Local multi year dist'!AP32</f>
        <v>2690.0039073618013</v>
      </c>
      <c r="AE32" s="63">
        <f>'Local multi year dist'!AQ32</f>
        <v>2322.3185182758994</v>
      </c>
      <c r="AF32" s="63">
        <f>'Local multi year dist'!AR32</f>
        <v>1939.0116804109734</v>
      </c>
      <c r="AG32" s="63">
        <f>'Local multi year dist'!AS32</f>
        <v>1939.0116804109734</v>
      </c>
      <c r="AH32" s="63">
        <f>'Local multi year dist'!AT32</f>
        <v>1939.0116804109734</v>
      </c>
      <c r="AI32" s="63">
        <f>'Local multi year dist'!AU32</f>
        <v>1939.0116804109734</v>
      </c>
      <c r="AJ32" s="63">
        <f>'Local multi year dist'!AV32</f>
        <v>1939.0116804109734</v>
      </c>
      <c r="AK32" s="63">
        <f>'Local multi year dist'!AW32</f>
        <v>1939.0116804109734</v>
      </c>
      <c r="AL32" s="63">
        <f>'Local multi year dist'!AX32</f>
        <v>1939.0116804109734</v>
      </c>
      <c r="AN32" s="63">
        <f>'Local multi year dist'!AZ32</f>
        <v>0</v>
      </c>
      <c r="AO32" s="63">
        <f>'Local multi year dist'!BA32</f>
        <v>2328.7207909100384</v>
      </c>
      <c r="AP32" s="63">
        <f>'Local multi year dist'!BB32</f>
        <v>584.05321148154735</v>
      </c>
      <c r="AQ32" s="63">
        <f>'Local multi year dist'!BC32</f>
        <v>490.31904102717726</v>
      </c>
      <c r="AR32" s="63">
        <f>'Local multi year dist'!BD32</f>
        <v>490.31904102247449</v>
      </c>
      <c r="AS32" s="63">
        <f>'Local multi year dist'!BE32</f>
        <v>565.58498345719852</v>
      </c>
      <c r="AT32" s="63">
        <f>'Local multi year dist'!BF32</f>
        <v>413.5860802517808</v>
      </c>
      <c r="AU32" s="63">
        <f>'Local multi year dist'!BG32</f>
        <v>651.94020793253208</v>
      </c>
      <c r="AV32" s="63">
        <f>'Local multi year dist'!BH32</f>
        <v>672.500976370172</v>
      </c>
      <c r="AW32" s="63">
        <f>'Local multi year dist'!BI32</f>
        <v>672.50097684045033</v>
      </c>
      <c r="AX32" s="63">
        <f>'Local multi year dist'!BJ32</f>
        <v>580.57962956897484</v>
      </c>
      <c r="AY32" s="63">
        <f>'Local multi year dist'!BK32</f>
        <v>484.75292010274336</v>
      </c>
      <c r="AZ32" s="63">
        <f>'Local multi year dist'!BL32</f>
        <v>484.75292010274336</v>
      </c>
      <c r="BA32" s="63">
        <f>'Local multi year dist'!BM32</f>
        <v>484.75292010274336</v>
      </c>
      <c r="BB32" s="63">
        <f>'Local multi year dist'!BN32</f>
        <v>484.75292010274336</v>
      </c>
      <c r="BC32" s="63">
        <f>'Local multi year dist'!BO32</f>
        <v>484.75292010274336</v>
      </c>
      <c r="BD32" s="63">
        <f>'Local multi year dist'!BP32</f>
        <v>484.75292010274336</v>
      </c>
      <c r="BE32" s="63">
        <f>'Local multi year dist'!BQ32</f>
        <v>484.75292010274336</v>
      </c>
      <c r="BF32" s="63"/>
      <c r="BG32" s="63"/>
      <c r="BH32" s="63"/>
      <c r="BI32" s="63"/>
      <c r="BJ32" s="63"/>
      <c r="BK32" s="63"/>
      <c r="BL32" s="63"/>
      <c r="BM32" s="63"/>
      <c r="BN32" s="63"/>
      <c r="BO32" s="63"/>
      <c r="BP32" s="63"/>
      <c r="BQ32" s="63"/>
    </row>
    <row r="33" spans="1:69" x14ac:dyDescent="0.3">
      <c r="A33" t="str">
        <f>'Local multi year dist'!M33</f>
        <v>Craig County</v>
      </c>
      <c r="B33" s="63">
        <f>'Local multi year dist'!N33</f>
        <v>2846.4448936370586</v>
      </c>
      <c r="C33" s="63">
        <f>'Local multi year dist'!O33</f>
        <v>18019.548028628877</v>
      </c>
      <c r="D33" s="63">
        <f>'Local multi year dist'!P33</f>
        <v>4675.5157354393841</v>
      </c>
      <c r="E33" s="63">
        <f>'Local multi year dist'!Q33</f>
        <v>3744.2544951166265</v>
      </c>
      <c r="F33" s="63">
        <f>'Local multi year dist'!R33</f>
        <v>3744.2544950807142</v>
      </c>
      <c r="G33" s="63">
        <f>'Local multi year dist'!S33</f>
        <v>4319.01260094588</v>
      </c>
      <c r="H33" s="63">
        <f>'Local multi year dist'!T33</f>
        <v>3158.2937037408719</v>
      </c>
      <c r="I33" s="63">
        <f>'Local multi year dist'!U33</f>
        <v>4978.452496939336</v>
      </c>
      <c r="J33" s="63">
        <f>'Local multi year dist'!V33</f>
        <v>5135.4620013722224</v>
      </c>
      <c r="K33" s="63">
        <f>'Local multi year dist'!W33</f>
        <v>5135.4620049634395</v>
      </c>
      <c r="L33" s="63">
        <f>'Local multi year dist'!X33</f>
        <v>4433.5171712539895</v>
      </c>
      <c r="M33" s="63">
        <f>'Local multi year dist'!Y33</f>
        <v>3701.7495716936764</v>
      </c>
      <c r="N33" s="63">
        <f>'Local multi year dist'!Z33</f>
        <v>3701.7495716936764</v>
      </c>
      <c r="O33" s="63">
        <f>'Local multi year dist'!AA33</f>
        <v>3701.7495716936764</v>
      </c>
      <c r="P33" s="63">
        <f>'Local multi year dist'!AB33</f>
        <v>3701.7495716936764</v>
      </c>
      <c r="Q33" s="63">
        <f>'Local multi year dist'!AC33</f>
        <v>3701.7495716936764</v>
      </c>
      <c r="R33" s="63">
        <f>'Local multi year dist'!AD33</f>
        <v>3701.7495716936764</v>
      </c>
      <c r="S33" s="63">
        <f>'Local multi year dist'!AE33</f>
        <v>3701.7495716936764</v>
      </c>
      <c r="T33" s="63"/>
      <c r="U33" s="63">
        <f>'Local multi year dist'!AG33</f>
        <v>0</v>
      </c>
      <c r="V33" s="63">
        <f>'Local multi year dist'!AH33</f>
        <v>6520.4182145481072</v>
      </c>
      <c r="W33" s="63">
        <f>'Local multi year dist'!AI33</f>
        <v>1635.3489921483324</v>
      </c>
      <c r="X33" s="63">
        <f>'Local multi year dist'!AJ33</f>
        <v>1372.8933148760964</v>
      </c>
      <c r="Y33" s="63">
        <f>'Local multi year dist'!AK33</f>
        <v>1372.8933148629285</v>
      </c>
      <c r="Z33" s="63">
        <f>'Local multi year dist'!AL33</f>
        <v>1583.6379536801558</v>
      </c>
      <c r="AA33" s="63">
        <f>'Local multi year dist'!AM33</f>
        <v>1158.0410247049861</v>
      </c>
      <c r="AB33" s="63">
        <f>'Local multi year dist'!AN33</f>
        <v>1825.4325822110898</v>
      </c>
      <c r="AC33" s="63">
        <f>'Local multi year dist'!AO33</f>
        <v>1883.0027338364816</v>
      </c>
      <c r="AD33" s="63">
        <f>'Local multi year dist'!AP33</f>
        <v>1883.002735153261</v>
      </c>
      <c r="AE33" s="63">
        <f>'Local multi year dist'!AQ33</f>
        <v>1625.6229627931293</v>
      </c>
      <c r="AF33" s="63">
        <f>'Local multi year dist'!AR33</f>
        <v>1357.3081762876814</v>
      </c>
      <c r="AG33" s="63">
        <f>'Local multi year dist'!AS33</f>
        <v>1357.3081762876814</v>
      </c>
      <c r="AH33" s="63">
        <f>'Local multi year dist'!AT33</f>
        <v>1357.3081762876814</v>
      </c>
      <c r="AI33" s="63">
        <f>'Local multi year dist'!AU33</f>
        <v>1357.3081762876814</v>
      </c>
      <c r="AJ33" s="63">
        <f>'Local multi year dist'!AV33</f>
        <v>1357.3081762876814</v>
      </c>
      <c r="AK33" s="63">
        <f>'Local multi year dist'!AW33</f>
        <v>1357.3081762876814</v>
      </c>
      <c r="AL33" s="63">
        <f>'Local multi year dist'!AX33</f>
        <v>1357.3081762876814</v>
      </c>
      <c r="AN33" s="63">
        <f>'Local multi year dist'!AZ33</f>
        <v>0</v>
      </c>
      <c r="AO33" s="63">
        <f>'Local multi year dist'!BA33</f>
        <v>1630.1045536370268</v>
      </c>
      <c r="AP33" s="63">
        <f>'Local multi year dist'!BB33</f>
        <v>408.8372480370831</v>
      </c>
      <c r="AQ33" s="63">
        <f>'Local multi year dist'!BC33</f>
        <v>343.2233287190241</v>
      </c>
      <c r="AR33" s="63">
        <f>'Local multi year dist'!BD33</f>
        <v>343.22332871573212</v>
      </c>
      <c r="AS33" s="63">
        <f>'Local multi year dist'!BE33</f>
        <v>395.90948842003894</v>
      </c>
      <c r="AT33" s="63">
        <f>'Local multi year dist'!BF33</f>
        <v>289.51025617624651</v>
      </c>
      <c r="AU33" s="63">
        <f>'Local multi year dist'!BG33</f>
        <v>456.35814555277244</v>
      </c>
      <c r="AV33" s="63">
        <f>'Local multi year dist'!BH33</f>
        <v>470.75068345912041</v>
      </c>
      <c r="AW33" s="63">
        <f>'Local multi year dist'!BI33</f>
        <v>470.75068378831526</v>
      </c>
      <c r="AX33" s="63">
        <f>'Local multi year dist'!BJ33</f>
        <v>406.40574069828233</v>
      </c>
      <c r="AY33" s="63">
        <f>'Local multi year dist'!BK33</f>
        <v>339.32704407192034</v>
      </c>
      <c r="AZ33" s="63">
        <f>'Local multi year dist'!BL33</f>
        <v>339.32704407192034</v>
      </c>
      <c r="BA33" s="63">
        <f>'Local multi year dist'!BM33</f>
        <v>339.32704407192034</v>
      </c>
      <c r="BB33" s="63">
        <f>'Local multi year dist'!BN33</f>
        <v>339.32704407192034</v>
      </c>
      <c r="BC33" s="63">
        <f>'Local multi year dist'!BO33</f>
        <v>339.32704407192034</v>
      </c>
      <c r="BD33" s="63">
        <f>'Local multi year dist'!BP33</f>
        <v>339.32704407192034</v>
      </c>
      <c r="BE33" s="63">
        <f>'Local multi year dist'!BQ33</f>
        <v>339.32704407192034</v>
      </c>
      <c r="BF33" s="63"/>
      <c r="BG33" s="63"/>
      <c r="BH33" s="63"/>
      <c r="BI33" s="63"/>
      <c r="BJ33" s="63"/>
      <c r="BK33" s="63"/>
      <c r="BL33" s="63"/>
      <c r="BM33" s="63"/>
      <c r="BN33" s="63"/>
      <c r="BO33" s="63"/>
      <c r="BP33" s="63"/>
      <c r="BQ33" s="63"/>
    </row>
    <row r="34" spans="1:69" x14ac:dyDescent="0.3">
      <c r="A34" t="str">
        <f>'Local multi year dist'!M34</f>
        <v>Culpeper County</v>
      </c>
      <c r="B34" s="63">
        <f>'Local multi year dist'!N34</f>
        <v>32124.163799618269</v>
      </c>
      <c r="C34" s="63">
        <f>'Local multi year dist'!O34</f>
        <v>203363.47060881185</v>
      </c>
      <c r="D34" s="63">
        <f>'Local multi year dist'!P34</f>
        <v>52766.534728530256</v>
      </c>
      <c r="E34" s="63">
        <f>'Local multi year dist'!Q34</f>
        <v>42256.586444887696</v>
      </c>
      <c r="F34" s="63">
        <f>'Local multi year dist'!R34</f>
        <v>42256.586444482396</v>
      </c>
      <c r="G34" s="63">
        <f>'Local multi year dist'!S34</f>
        <v>48743.142210674989</v>
      </c>
      <c r="H34" s="63">
        <f>'Local multi year dist'!T34</f>
        <v>35643.600370789885</v>
      </c>
      <c r="I34" s="63">
        <f>'Local multi year dist'!U34</f>
        <v>56185.392465458288</v>
      </c>
      <c r="J34" s="63">
        <f>'Local multi year dist'!V34</f>
        <v>57957.35687262944</v>
      </c>
      <c r="K34" s="63">
        <f>'Local multi year dist'!W34</f>
        <v>57957.356913158888</v>
      </c>
      <c r="L34" s="63">
        <f>'Local multi year dist'!X34</f>
        <v>50035.408075580795</v>
      </c>
      <c r="M34" s="63">
        <f>'Local multi year dist'!Y34</f>
        <v>41776.888023400112</v>
      </c>
      <c r="N34" s="63">
        <f>'Local multi year dist'!Z34</f>
        <v>41776.888023400112</v>
      </c>
      <c r="O34" s="63">
        <f>'Local multi year dist'!AA34</f>
        <v>41776.888023400112</v>
      </c>
      <c r="P34" s="63">
        <f>'Local multi year dist'!AB34</f>
        <v>41776.888023400112</v>
      </c>
      <c r="Q34" s="63">
        <f>'Local multi year dist'!AC34</f>
        <v>41776.888023400112</v>
      </c>
      <c r="R34" s="63">
        <f>'Local multi year dist'!AD34</f>
        <v>41776.888023400112</v>
      </c>
      <c r="S34" s="63">
        <f>'Local multi year dist'!AE34</f>
        <v>41776.888023400112</v>
      </c>
      <c r="T34" s="63"/>
      <c r="U34" s="63">
        <f>'Local multi year dist'!AG34</f>
        <v>0</v>
      </c>
      <c r="V34" s="63">
        <f>'Local multi year dist'!AH34</f>
        <v>73587.576992757298</v>
      </c>
      <c r="W34" s="63">
        <f>'Local multi year dist'!AI34</f>
        <v>18456.081482816917</v>
      </c>
      <c r="X34" s="63">
        <f>'Local multi year dist'!AJ34</f>
        <v>15494.081696458819</v>
      </c>
      <c r="Y34" s="63">
        <f>'Local multi year dist'!AK34</f>
        <v>15494.081696310213</v>
      </c>
      <c r="Z34" s="63">
        <f>'Local multi year dist'!AL34</f>
        <v>17872.485477247494</v>
      </c>
      <c r="AA34" s="63">
        <f>'Local multi year dist'!AM34</f>
        <v>13069.320135956288</v>
      </c>
      <c r="AB34" s="63">
        <f>'Local multi year dist'!AN34</f>
        <v>20601.310570668036</v>
      </c>
      <c r="AC34" s="63">
        <f>'Local multi year dist'!AO34</f>
        <v>21251.03085329746</v>
      </c>
      <c r="AD34" s="63">
        <f>'Local multi year dist'!AP34</f>
        <v>21251.030868158257</v>
      </c>
      <c r="AE34" s="63">
        <f>'Local multi year dist'!AQ34</f>
        <v>18346.316294379623</v>
      </c>
      <c r="AF34" s="63">
        <f>'Local multi year dist'!AR34</f>
        <v>15318.192275246707</v>
      </c>
      <c r="AG34" s="63">
        <f>'Local multi year dist'!AS34</f>
        <v>15318.192275246707</v>
      </c>
      <c r="AH34" s="63">
        <f>'Local multi year dist'!AT34</f>
        <v>15318.192275246707</v>
      </c>
      <c r="AI34" s="63">
        <f>'Local multi year dist'!AU34</f>
        <v>15318.192275246707</v>
      </c>
      <c r="AJ34" s="63">
        <f>'Local multi year dist'!AV34</f>
        <v>15318.192275246707</v>
      </c>
      <c r="AK34" s="63">
        <f>'Local multi year dist'!AW34</f>
        <v>15318.192275246707</v>
      </c>
      <c r="AL34" s="63">
        <f>'Local multi year dist'!AX34</f>
        <v>15318.192275246707</v>
      </c>
      <c r="AN34" s="63">
        <f>'Local multi year dist'!AZ34</f>
        <v>0</v>
      </c>
      <c r="AO34" s="63">
        <f>'Local multi year dist'!BA34</f>
        <v>18396.894248189325</v>
      </c>
      <c r="AP34" s="63">
        <f>'Local multi year dist'!BB34</f>
        <v>4614.0203707042292</v>
      </c>
      <c r="AQ34" s="63">
        <f>'Local multi year dist'!BC34</f>
        <v>3873.5204241147048</v>
      </c>
      <c r="AR34" s="63">
        <f>'Local multi year dist'!BD34</f>
        <v>3873.5204240775533</v>
      </c>
      <c r="AS34" s="63">
        <f>'Local multi year dist'!BE34</f>
        <v>4468.1213693118734</v>
      </c>
      <c r="AT34" s="63">
        <f>'Local multi year dist'!BF34</f>
        <v>3267.330033989072</v>
      </c>
      <c r="AU34" s="63">
        <f>'Local multi year dist'!BG34</f>
        <v>5150.3276426670091</v>
      </c>
      <c r="AV34" s="63">
        <f>'Local multi year dist'!BH34</f>
        <v>5312.7577133243649</v>
      </c>
      <c r="AW34" s="63">
        <f>'Local multi year dist'!BI34</f>
        <v>5312.7577170395643</v>
      </c>
      <c r="AX34" s="63">
        <f>'Local multi year dist'!BJ34</f>
        <v>4586.5790735949058</v>
      </c>
      <c r="AY34" s="63">
        <f>'Local multi year dist'!BK34</f>
        <v>3829.5480688116768</v>
      </c>
      <c r="AZ34" s="63">
        <f>'Local multi year dist'!BL34</f>
        <v>3829.5480688116768</v>
      </c>
      <c r="BA34" s="63">
        <f>'Local multi year dist'!BM34</f>
        <v>3829.5480688116768</v>
      </c>
      <c r="BB34" s="63">
        <f>'Local multi year dist'!BN34</f>
        <v>3829.5480688116768</v>
      </c>
      <c r="BC34" s="63">
        <f>'Local multi year dist'!BO34</f>
        <v>3829.5480688116768</v>
      </c>
      <c r="BD34" s="63">
        <f>'Local multi year dist'!BP34</f>
        <v>3829.5480688116768</v>
      </c>
      <c r="BE34" s="63">
        <f>'Local multi year dist'!BQ34</f>
        <v>3829.5480688116768</v>
      </c>
      <c r="BF34" s="63"/>
      <c r="BG34" s="63"/>
      <c r="BH34" s="63"/>
      <c r="BI34" s="63"/>
      <c r="BJ34" s="63"/>
      <c r="BK34" s="63"/>
      <c r="BL34" s="63"/>
      <c r="BM34" s="63"/>
      <c r="BN34" s="63"/>
      <c r="BO34" s="63"/>
      <c r="BP34" s="63"/>
      <c r="BQ34" s="63"/>
    </row>
    <row r="35" spans="1:69" x14ac:dyDescent="0.3">
      <c r="A35" t="str">
        <f>'Local multi year dist'!M35</f>
        <v>Cumberland County</v>
      </c>
      <c r="B35" s="63">
        <f>'Local multi year dist'!N35</f>
        <v>4066.3498480529406</v>
      </c>
      <c r="C35" s="63">
        <f>'Local multi year dist'!O35</f>
        <v>25742.211469469825</v>
      </c>
      <c r="D35" s="63">
        <f>'Local multi year dist'!P35</f>
        <v>6679.3081934848351</v>
      </c>
      <c r="E35" s="63">
        <f>'Local multi year dist'!Q35</f>
        <v>5348.9349930237522</v>
      </c>
      <c r="F35" s="63">
        <f>'Local multi year dist'!R35</f>
        <v>5348.9349929724494</v>
      </c>
      <c r="G35" s="63">
        <f>'Local multi year dist'!S35</f>
        <v>6170.0180013512572</v>
      </c>
      <c r="H35" s="63">
        <f>'Local multi year dist'!T35</f>
        <v>4511.8481482012457</v>
      </c>
      <c r="I35" s="63">
        <f>'Local multi year dist'!U35</f>
        <v>7112.0749956276231</v>
      </c>
      <c r="J35" s="63">
        <f>'Local multi year dist'!V35</f>
        <v>7336.3742876746046</v>
      </c>
      <c r="K35" s="63">
        <f>'Local multi year dist'!W35</f>
        <v>7336.3742928049141</v>
      </c>
      <c r="L35" s="63">
        <f>'Local multi year dist'!X35</f>
        <v>6333.5959589342701</v>
      </c>
      <c r="M35" s="63">
        <f>'Local multi year dist'!Y35</f>
        <v>5288.2136738481095</v>
      </c>
      <c r="N35" s="63">
        <f>'Local multi year dist'!Z35</f>
        <v>5288.2136738481095</v>
      </c>
      <c r="O35" s="63">
        <f>'Local multi year dist'!AA35</f>
        <v>5288.2136738481095</v>
      </c>
      <c r="P35" s="63">
        <f>'Local multi year dist'!AB35</f>
        <v>5288.2136738481095</v>
      </c>
      <c r="Q35" s="63">
        <f>'Local multi year dist'!AC35</f>
        <v>5288.2136738481095</v>
      </c>
      <c r="R35" s="63">
        <f>'Local multi year dist'!AD35</f>
        <v>5288.2136738481095</v>
      </c>
      <c r="S35" s="63">
        <f>'Local multi year dist'!AE35</f>
        <v>5288.2136738481095</v>
      </c>
      <c r="T35" s="63"/>
      <c r="U35" s="63">
        <f>'Local multi year dist'!AG35</f>
        <v>0</v>
      </c>
      <c r="V35" s="63">
        <f>'Local multi year dist'!AH35</f>
        <v>9314.8831636401537</v>
      </c>
      <c r="W35" s="63">
        <f>'Local multi year dist'!AI35</f>
        <v>2336.2128459261894</v>
      </c>
      <c r="X35" s="63">
        <f>'Local multi year dist'!AJ35</f>
        <v>1961.2761641087091</v>
      </c>
      <c r="Y35" s="63">
        <f>'Local multi year dist'!AK35</f>
        <v>1961.276164089898</v>
      </c>
      <c r="Z35" s="63">
        <f>'Local multi year dist'!AL35</f>
        <v>2262.3399338287941</v>
      </c>
      <c r="AA35" s="63">
        <f>'Local multi year dist'!AM35</f>
        <v>1654.3443210071232</v>
      </c>
      <c r="AB35" s="63">
        <f>'Local multi year dist'!AN35</f>
        <v>2607.7608317301283</v>
      </c>
      <c r="AC35" s="63">
        <f>'Local multi year dist'!AO35</f>
        <v>2690.003905480688</v>
      </c>
      <c r="AD35" s="63">
        <f>'Local multi year dist'!AP35</f>
        <v>2690.0039073618013</v>
      </c>
      <c r="AE35" s="63">
        <f>'Local multi year dist'!AQ35</f>
        <v>2322.3185182758994</v>
      </c>
      <c r="AF35" s="63">
        <f>'Local multi year dist'!AR35</f>
        <v>1939.0116804109734</v>
      </c>
      <c r="AG35" s="63">
        <f>'Local multi year dist'!AS35</f>
        <v>1939.0116804109734</v>
      </c>
      <c r="AH35" s="63">
        <f>'Local multi year dist'!AT35</f>
        <v>1939.0116804109734</v>
      </c>
      <c r="AI35" s="63">
        <f>'Local multi year dist'!AU35</f>
        <v>1939.0116804109734</v>
      </c>
      <c r="AJ35" s="63">
        <f>'Local multi year dist'!AV35</f>
        <v>1939.0116804109734</v>
      </c>
      <c r="AK35" s="63">
        <f>'Local multi year dist'!AW35</f>
        <v>1939.0116804109734</v>
      </c>
      <c r="AL35" s="63">
        <f>'Local multi year dist'!AX35</f>
        <v>1939.0116804109734</v>
      </c>
      <c r="AN35" s="63">
        <f>'Local multi year dist'!AZ35</f>
        <v>0</v>
      </c>
      <c r="AO35" s="63">
        <f>'Local multi year dist'!BA35</f>
        <v>2328.7207909100384</v>
      </c>
      <c r="AP35" s="63">
        <f>'Local multi year dist'!BB35</f>
        <v>584.05321148154735</v>
      </c>
      <c r="AQ35" s="63">
        <f>'Local multi year dist'!BC35</f>
        <v>490.31904102717726</v>
      </c>
      <c r="AR35" s="63">
        <f>'Local multi year dist'!BD35</f>
        <v>490.31904102247449</v>
      </c>
      <c r="AS35" s="63">
        <f>'Local multi year dist'!BE35</f>
        <v>565.58498345719852</v>
      </c>
      <c r="AT35" s="63">
        <f>'Local multi year dist'!BF35</f>
        <v>413.5860802517808</v>
      </c>
      <c r="AU35" s="63">
        <f>'Local multi year dist'!BG35</f>
        <v>651.94020793253208</v>
      </c>
      <c r="AV35" s="63">
        <f>'Local multi year dist'!BH35</f>
        <v>672.500976370172</v>
      </c>
      <c r="AW35" s="63">
        <f>'Local multi year dist'!BI35</f>
        <v>672.50097684045033</v>
      </c>
      <c r="AX35" s="63">
        <f>'Local multi year dist'!BJ35</f>
        <v>580.57962956897484</v>
      </c>
      <c r="AY35" s="63">
        <f>'Local multi year dist'!BK35</f>
        <v>484.75292010274336</v>
      </c>
      <c r="AZ35" s="63">
        <f>'Local multi year dist'!BL35</f>
        <v>484.75292010274336</v>
      </c>
      <c r="BA35" s="63">
        <f>'Local multi year dist'!BM35</f>
        <v>484.75292010274336</v>
      </c>
      <c r="BB35" s="63">
        <f>'Local multi year dist'!BN35</f>
        <v>484.75292010274336</v>
      </c>
      <c r="BC35" s="63">
        <f>'Local multi year dist'!BO35</f>
        <v>484.75292010274336</v>
      </c>
      <c r="BD35" s="63">
        <f>'Local multi year dist'!BP35</f>
        <v>484.75292010274336</v>
      </c>
      <c r="BE35" s="63">
        <f>'Local multi year dist'!BQ35</f>
        <v>484.75292010274336</v>
      </c>
      <c r="BF35" s="63"/>
      <c r="BG35" s="63"/>
      <c r="BH35" s="63"/>
      <c r="BI35" s="63"/>
      <c r="BJ35" s="63"/>
      <c r="BK35" s="63"/>
      <c r="BL35" s="63"/>
      <c r="BM35" s="63"/>
      <c r="BN35" s="63"/>
      <c r="BO35" s="63"/>
      <c r="BP35" s="63"/>
      <c r="BQ35" s="63"/>
    </row>
    <row r="36" spans="1:69" x14ac:dyDescent="0.3">
      <c r="A36" t="str">
        <f>'Local multi year dist'!M36</f>
        <v>Danville City</v>
      </c>
      <c r="B36" s="63">
        <f>'Local multi year dist'!N36</f>
        <v>25902.648532097272</v>
      </c>
      <c r="C36" s="63">
        <f>'Local multi year dist'!O36</f>
        <v>163977.88706052303</v>
      </c>
      <c r="D36" s="63">
        <f>'Local multi year dist'!P36</f>
        <v>42547.19319249846</v>
      </c>
      <c r="E36" s="63">
        <f>'Local multi year dist'!Q36</f>
        <v>34072.715905561352</v>
      </c>
      <c r="F36" s="63">
        <f>'Local multi year dist'!R36</f>
        <v>34072.715905234552</v>
      </c>
      <c r="G36" s="63">
        <f>'Local multi year dist'!S36</f>
        <v>39303.014668607568</v>
      </c>
      <c r="H36" s="63">
        <f>'Local multi year dist'!T36</f>
        <v>28740.472704041978</v>
      </c>
      <c r="I36" s="63">
        <f>'Local multi year dist'!U36</f>
        <v>45303.917722148028</v>
      </c>
      <c r="J36" s="63">
        <f>'Local multi year dist'!V36</f>
        <v>46732.704212487297</v>
      </c>
      <c r="K36" s="63">
        <f>'Local multi year dist'!W36</f>
        <v>46732.70424516737</v>
      </c>
      <c r="L36" s="63">
        <f>'Local multi year dist'!X36</f>
        <v>40345.006258411362</v>
      </c>
      <c r="M36" s="63">
        <f>'Local multi year dist'!Y36</f>
        <v>33685.921102412511</v>
      </c>
      <c r="N36" s="63">
        <f>'Local multi year dist'!Z36</f>
        <v>33685.921102412511</v>
      </c>
      <c r="O36" s="63">
        <f>'Local multi year dist'!AA36</f>
        <v>33685.921102412511</v>
      </c>
      <c r="P36" s="63">
        <f>'Local multi year dist'!AB36</f>
        <v>33685.921102412511</v>
      </c>
      <c r="Q36" s="63">
        <f>'Local multi year dist'!AC36</f>
        <v>33685.921102412511</v>
      </c>
      <c r="R36" s="63">
        <f>'Local multi year dist'!AD36</f>
        <v>33685.921102412511</v>
      </c>
      <c r="S36" s="63">
        <f>'Local multi year dist'!AE36</f>
        <v>33685.921102412511</v>
      </c>
      <c r="T36" s="63"/>
      <c r="U36" s="63">
        <f>'Local multi year dist'!AG36</f>
        <v>0</v>
      </c>
      <c r="V36" s="63">
        <f>'Local multi year dist'!AH36</f>
        <v>59335.805752387867</v>
      </c>
      <c r="W36" s="63">
        <f>'Local multi year dist'!AI36</f>
        <v>14881.675828549849</v>
      </c>
      <c r="X36" s="63">
        <f>'Local multi year dist'!AJ36</f>
        <v>12493.329165372495</v>
      </c>
      <c r="Y36" s="63">
        <f>'Local multi year dist'!AK36</f>
        <v>12493.32916525267</v>
      </c>
      <c r="Z36" s="63">
        <f>'Local multi year dist'!AL36</f>
        <v>14411.105378489441</v>
      </c>
      <c r="AA36" s="63">
        <f>'Local multi year dist'!AM36</f>
        <v>10538.173324815391</v>
      </c>
      <c r="AB36" s="63">
        <f>'Local multi year dist'!AN36</f>
        <v>16611.43649812094</v>
      </c>
      <c r="AC36" s="63">
        <f>'Local multi year dist'!AO36</f>
        <v>17135.324877912008</v>
      </c>
      <c r="AD36" s="63">
        <f>'Local multi year dist'!AP36</f>
        <v>17135.324889894702</v>
      </c>
      <c r="AE36" s="63">
        <f>'Local multi year dist'!AQ36</f>
        <v>14793.168961417499</v>
      </c>
      <c r="AF36" s="63">
        <f>'Local multi year dist'!AR36</f>
        <v>12351.504404217918</v>
      </c>
      <c r="AG36" s="63">
        <f>'Local multi year dist'!AS36</f>
        <v>12351.504404217918</v>
      </c>
      <c r="AH36" s="63">
        <f>'Local multi year dist'!AT36</f>
        <v>12351.504404217918</v>
      </c>
      <c r="AI36" s="63">
        <f>'Local multi year dist'!AU36</f>
        <v>12351.504404217918</v>
      </c>
      <c r="AJ36" s="63">
        <f>'Local multi year dist'!AV36</f>
        <v>12351.504404217918</v>
      </c>
      <c r="AK36" s="63">
        <f>'Local multi year dist'!AW36</f>
        <v>12351.504404217918</v>
      </c>
      <c r="AL36" s="63">
        <f>'Local multi year dist'!AX36</f>
        <v>12351.504404217918</v>
      </c>
      <c r="AN36" s="63">
        <f>'Local multi year dist'!AZ36</f>
        <v>0</v>
      </c>
      <c r="AO36" s="63">
        <f>'Local multi year dist'!BA36</f>
        <v>14833.951438096967</v>
      </c>
      <c r="AP36" s="63">
        <f>'Local multi year dist'!BB36</f>
        <v>3720.4189571374623</v>
      </c>
      <c r="AQ36" s="63">
        <f>'Local multi year dist'!BC36</f>
        <v>3123.3322913431239</v>
      </c>
      <c r="AR36" s="63">
        <f>'Local multi year dist'!BD36</f>
        <v>3123.3322913131674</v>
      </c>
      <c r="AS36" s="63">
        <f>'Local multi year dist'!BE36</f>
        <v>3602.7763446223603</v>
      </c>
      <c r="AT36" s="63">
        <f>'Local multi year dist'!BF36</f>
        <v>2634.5433312038476</v>
      </c>
      <c r="AU36" s="63">
        <f>'Local multi year dist'!BG36</f>
        <v>4152.859124530235</v>
      </c>
      <c r="AV36" s="63">
        <f>'Local multi year dist'!BH36</f>
        <v>4283.8312194780019</v>
      </c>
      <c r="AW36" s="63">
        <f>'Local multi year dist'!BI36</f>
        <v>4283.8312224736756</v>
      </c>
      <c r="AX36" s="63">
        <f>'Local multi year dist'!BJ36</f>
        <v>3698.2922403543748</v>
      </c>
      <c r="AY36" s="63">
        <f>'Local multi year dist'!BK36</f>
        <v>3087.8761010544795</v>
      </c>
      <c r="AZ36" s="63">
        <f>'Local multi year dist'!BL36</f>
        <v>3087.8761010544795</v>
      </c>
      <c r="BA36" s="63">
        <f>'Local multi year dist'!BM36</f>
        <v>3087.8761010544795</v>
      </c>
      <c r="BB36" s="63">
        <f>'Local multi year dist'!BN36</f>
        <v>3087.8761010544795</v>
      </c>
      <c r="BC36" s="63">
        <f>'Local multi year dist'!BO36</f>
        <v>3087.8761010544795</v>
      </c>
      <c r="BD36" s="63">
        <f>'Local multi year dist'!BP36</f>
        <v>3087.8761010544795</v>
      </c>
      <c r="BE36" s="63">
        <f>'Local multi year dist'!BQ36</f>
        <v>3087.8761010544795</v>
      </c>
      <c r="BF36" s="63"/>
      <c r="BG36" s="63"/>
      <c r="BH36" s="63"/>
      <c r="BI36" s="63"/>
      <c r="BJ36" s="63"/>
      <c r="BK36" s="63"/>
      <c r="BL36" s="63"/>
      <c r="BM36" s="63"/>
      <c r="BN36" s="63"/>
      <c r="BO36" s="63"/>
      <c r="BP36" s="63"/>
      <c r="BQ36" s="63"/>
    </row>
    <row r="37" spans="1:69" x14ac:dyDescent="0.3">
      <c r="A37" t="str">
        <f>'Local multi year dist'!M37</f>
        <v>Dickenson County</v>
      </c>
      <c r="B37" s="63">
        <f>'Local multi year dist'!N37</f>
        <v>38548.99655954192</v>
      </c>
      <c r="C37" s="63">
        <f>'Local multi year dist'!O37</f>
        <v>244036.16473057421</v>
      </c>
      <c r="D37" s="63">
        <f>'Local multi year dist'!P37</f>
        <v>63319.841674236304</v>
      </c>
      <c r="E37" s="63">
        <f>'Local multi year dist'!Q37</f>
        <v>50707.903733865227</v>
      </c>
      <c r="F37" s="63">
        <f>'Local multi year dist'!R37</f>
        <v>50707.903733378873</v>
      </c>
      <c r="G37" s="63">
        <f>'Local multi year dist'!S37</f>
        <v>58491.770652809981</v>
      </c>
      <c r="H37" s="63">
        <f>'Local multi year dist'!T37</f>
        <v>42772.320444947858</v>
      </c>
      <c r="I37" s="63">
        <f>'Local multi year dist'!U37</f>
        <v>67422.470958549937</v>
      </c>
      <c r="J37" s="63">
        <f>'Local multi year dist'!V37</f>
        <v>69548.828247155325</v>
      </c>
      <c r="K37" s="63">
        <f>'Local multi year dist'!W37</f>
        <v>69548.828295790663</v>
      </c>
      <c r="L37" s="63">
        <f>'Local multi year dist'!X37</f>
        <v>60042.489690696952</v>
      </c>
      <c r="M37" s="63">
        <f>'Local multi year dist'!Y37</f>
        <v>50132.265628080131</v>
      </c>
      <c r="N37" s="63">
        <f>'Local multi year dist'!Z37</f>
        <v>50132.265628080131</v>
      </c>
      <c r="O37" s="63">
        <f>'Local multi year dist'!AA37</f>
        <v>50132.265628080131</v>
      </c>
      <c r="P37" s="63">
        <f>'Local multi year dist'!AB37</f>
        <v>50132.265628080131</v>
      </c>
      <c r="Q37" s="63">
        <f>'Local multi year dist'!AC37</f>
        <v>50132.265628080131</v>
      </c>
      <c r="R37" s="63">
        <f>'Local multi year dist'!AD37</f>
        <v>50132.265628080131</v>
      </c>
      <c r="S37" s="63">
        <f>'Local multi year dist'!AE37</f>
        <v>50132.265628080131</v>
      </c>
      <c r="T37" s="63"/>
      <c r="U37" s="63">
        <f>'Local multi year dist'!AG37</f>
        <v>0</v>
      </c>
      <c r="V37" s="63">
        <f>'Local multi year dist'!AH37</f>
        <v>88305.092391308746</v>
      </c>
      <c r="W37" s="63">
        <f>'Local multi year dist'!AI37</f>
        <v>22147.2977793803</v>
      </c>
      <c r="X37" s="63">
        <f>'Local multi year dist'!AJ37</f>
        <v>18592.898035750582</v>
      </c>
      <c r="Y37" s="63">
        <f>'Local multi year dist'!AK37</f>
        <v>18592.898035572252</v>
      </c>
      <c r="Z37" s="63">
        <f>'Local multi year dist'!AL37</f>
        <v>21446.98257269699</v>
      </c>
      <c r="AA37" s="63">
        <f>'Local multi year dist'!AM37</f>
        <v>15683.184163147544</v>
      </c>
      <c r="AB37" s="63">
        <f>'Local multi year dist'!AN37</f>
        <v>24721.572684801642</v>
      </c>
      <c r="AC37" s="63">
        <f>'Local multi year dist'!AO37</f>
        <v>25501.23702395695</v>
      </c>
      <c r="AD37" s="63">
        <f>'Local multi year dist'!AP37</f>
        <v>25501.237041789907</v>
      </c>
      <c r="AE37" s="63">
        <f>'Local multi year dist'!AQ37</f>
        <v>22015.579553255549</v>
      </c>
      <c r="AF37" s="63">
        <f>'Local multi year dist'!AR37</f>
        <v>18381.830730296046</v>
      </c>
      <c r="AG37" s="63">
        <f>'Local multi year dist'!AS37</f>
        <v>18381.830730296046</v>
      </c>
      <c r="AH37" s="63">
        <f>'Local multi year dist'!AT37</f>
        <v>18381.830730296046</v>
      </c>
      <c r="AI37" s="63">
        <f>'Local multi year dist'!AU37</f>
        <v>18381.830730296046</v>
      </c>
      <c r="AJ37" s="63">
        <f>'Local multi year dist'!AV37</f>
        <v>18381.830730296046</v>
      </c>
      <c r="AK37" s="63">
        <f>'Local multi year dist'!AW37</f>
        <v>18381.830730296046</v>
      </c>
      <c r="AL37" s="63">
        <f>'Local multi year dist'!AX37</f>
        <v>18381.830730296046</v>
      </c>
      <c r="AN37" s="63">
        <f>'Local multi year dist'!AZ37</f>
        <v>0</v>
      </c>
      <c r="AO37" s="63">
        <f>'Local multi year dist'!BA37</f>
        <v>22076.273097827187</v>
      </c>
      <c r="AP37" s="63">
        <f>'Local multi year dist'!BB37</f>
        <v>5536.824444845075</v>
      </c>
      <c r="AQ37" s="63">
        <f>'Local multi year dist'!BC37</f>
        <v>4648.2245089376456</v>
      </c>
      <c r="AR37" s="63">
        <f>'Local multi year dist'!BD37</f>
        <v>4648.2245088930631</v>
      </c>
      <c r="AS37" s="63">
        <f>'Local multi year dist'!BE37</f>
        <v>5361.7456431742476</v>
      </c>
      <c r="AT37" s="63">
        <f>'Local multi year dist'!BF37</f>
        <v>3920.7960407868859</v>
      </c>
      <c r="AU37" s="63">
        <f>'Local multi year dist'!BG37</f>
        <v>6180.3931712004105</v>
      </c>
      <c r="AV37" s="63">
        <f>'Local multi year dist'!BH37</f>
        <v>6375.3092559892375</v>
      </c>
      <c r="AW37" s="63">
        <f>'Local multi year dist'!BI37</f>
        <v>6375.3092604474768</v>
      </c>
      <c r="AX37" s="63">
        <f>'Local multi year dist'!BJ37</f>
        <v>5503.8948883138873</v>
      </c>
      <c r="AY37" s="63">
        <f>'Local multi year dist'!BK37</f>
        <v>4595.4576825740114</v>
      </c>
      <c r="AZ37" s="63">
        <f>'Local multi year dist'!BL37</f>
        <v>4595.4576825740114</v>
      </c>
      <c r="BA37" s="63">
        <f>'Local multi year dist'!BM37</f>
        <v>4595.4576825740114</v>
      </c>
      <c r="BB37" s="63">
        <f>'Local multi year dist'!BN37</f>
        <v>4595.4576825740114</v>
      </c>
      <c r="BC37" s="63">
        <f>'Local multi year dist'!BO37</f>
        <v>4595.4576825740114</v>
      </c>
      <c r="BD37" s="63">
        <f>'Local multi year dist'!BP37</f>
        <v>4595.4576825740114</v>
      </c>
      <c r="BE37" s="63">
        <f>'Local multi year dist'!BQ37</f>
        <v>4595.4576825740114</v>
      </c>
      <c r="BF37" s="63"/>
      <c r="BG37" s="63"/>
      <c r="BH37" s="63"/>
      <c r="BI37" s="63"/>
      <c r="BJ37" s="63"/>
      <c r="BK37" s="63"/>
      <c r="BL37" s="63"/>
      <c r="BM37" s="63"/>
      <c r="BN37" s="63"/>
      <c r="BO37" s="63"/>
      <c r="BP37" s="63"/>
      <c r="BQ37" s="63"/>
    </row>
    <row r="38" spans="1:69" x14ac:dyDescent="0.3">
      <c r="A38" t="str">
        <f>'Local multi year dist'!M38</f>
        <v>Dinwiddie County</v>
      </c>
      <c r="B38" s="63">
        <f>'Local multi year dist'!N38</f>
        <v>7970.0457021837638</v>
      </c>
      <c r="C38" s="63">
        <f>'Local multi year dist'!O38</f>
        <v>50454.734480160856</v>
      </c>
      <c r="D38" s="63">
        <f>'Local multi year dist'!P38</f>
        <v>13091.444059230276</v>
      </c>
      <c r="E38" s="63">
        <f>'Local multi year dist'!Q38</f>
        <v>10483.912586326554</v>
      </c>
      <c r="F38" s="63">
        <f>'Local multi year dist'!R38</f>
        <v>10483.912586225999</v>
      </c>
      <c r="G38" s="63">
        <f>'Local multi year dist'!S38</f>
        <v>12093.235282648464</v>
      </c>
      <c r="H38" s="63">
        <f>'Local multi year dist'!T38</f>
        <v>8843.222370474441</v>
      </c>
      <c r="I38" s="63">
        <f>'Local multi year dist'!U38</f>
        <v>13939.66699143014</v>
      </c>
      <c r="J38" s="63">
        <f>'Local multi year dist'!V38</f>
        <v>14379.293603842225</v>
      </c>
      <c r="K38" s="63">
        <f>'Local multi year dist'!W38</f>
        <v>14379.293613897631</v>
      </c>
      <c r="L38" s="63">
        <f>'Local multi year dist'!X38</f>
        <v>12413.84807951117</v>
      </c>
      <c r="M38" s="63">
        <f>'Local multi year dist'!Y38</f>
        <v>10364.898800742294</v>
      </c>
      <c r="N38" s="63">
        <f>'Local multi year dist'!Z38</f>
        <v>10364.898800742294</v>
      </c>
      <c r="O38" s="63">
        <f>'Local multi year dist'!AA38</f>
        <v>10364.898800742294</v>
      </c>
      <c r="P38" s="63">
        <f>'Local multi year dist'!AB38</f>
        <v>10364.898800742294</v>
      </c>
      <c r="Q38" s="63">
        <f>'Local multi year dist'!AC38</f>
        <v>10364.898800742294</v>
      </c>
      <c r="R38" s="63">
        <f>'Local multi year dist'!AD38</f>
        <v>10364.898800742294</v>
      </c>
      <c r="S38" s="63">
        <f>'Local multi year dist'!AE38</f>
        <v>10364.898800742294</v>
      </c>
      <c r="T38" s="63"/>
      <c r="U38" s="63">
        <f>'Local multi year dist'!AG38</f>
        <v>0</v>
      </c>
      <c r="V38" s="63">
        <f>'Local multi year dist'!AH38</f>
        <v>18257.171000734699</v>
      </c>
      <c r="W38" s="63">
        <f>'Local multi year dist'!AI38</f>
        <v>4578.9771780153305</v>
      </c>
      <c r="X38" s="63">
        <f>'Local multi year dist'!AJ38</f>
        <v>3844.1012816530697</v>
      </c>
      <c r="Y38" s="63">
        <f>'Local multi year dist'!AK38</f>
        <v>3844.1012816162001</v>
      </c>
      <c r="Z38" s="63">
        <f>'Local multi year dist'!AL38</f>
        <v>4434.1862703044362</v>
      </c>
      <c r="AA38" s="63">
        <f>'Local multi year dist'!AM38</f>
        <v>3242.5148691739614</v>
      </c>
      <c r="AB38" s="63">
        <f>'Local multi year dist'!AN38</f>
        <v>5111.2112301910511</v>
      </c>
      <c r="AC38" s="63">
        <f>'Local multi year dist'!AO38</f>
        <v>5272.4076547421482</v>
      </c>
      <c r="AD38" s="63">
        <f>'Local multi year dist'!AP38</f>
        <v>5272.4076584291306</v>
      </c>
      <c r="AE38" s="63">
        <f>'Local multi year dist'!AQ38</f>
        <v>4551.7442958207621</v>
      </c>
      <c r="AF38" s="63">
        <f>'Local multi year dist'!AR38</f>
        <v>3800.4628936055078</v>
      </c>
      <c r="AG38" s="63">
        <f>'Local multi year dist'!AS38</f>
        <v>3800.4628936055078</v>
      </c>
      <c r="AH38" s="63">
        <f>'Local multi year dist'!AT38</f>
        <v>3800.4628936055078</v>
      </c>
      <c r="AI38" s="63">
        <f>'Local multi year dist'!AU38</f>
        <v>3800.4628936055078</v>
      </c>
      <c r="AJ38" s="63">
        <f>'Local multi year dist'!AV38</f>
        <v>3800.4628936055078</v>
      </c>
      <c r="AK38" s="63">
        <f>'Local multi year dist'!AW38</f>
        <v>3800.4628936055078</v>
      </c>
      <c r="AL38" s="63">
        <f>'Local multi year dist'!AX38</f>
        <v>3800.4628936055078</v>
      </c>
      <c r="AN38" s="63">
        <f>'Local multi year dist'!AZ38</f>
        <v>0</v>
      </c>
      <c r="AO38" s="63">
        <f>'Local multi year dist'!BA38</f>
        <v>4564.2927501836748</v>
      </c>
      <c r="AP38" s="63">
        <f>'Local multi year dist'!BB38</f>
        <v>1144.7442945038326</v>
      </c>
      <c r="AQ38" s="63">
        <f>'Local multi year dist'!BC38</f>
        <v>961.02532041326742</v>
      </c>
      <c r="AR38" s="63">
        <f>'Local multi year dist'!BD38</f>
        <v>961.02532040405003</v>
      </c>
      <c r="AS38" s="63">
        <f>'Local multi year dist'!BE38</f>
        <v>1108.5465675761091</v>
      </c>
      <c r="AT38" s="63">
        <f>'Local multi year dist'!BF38</f>
        <v>810.62871729349035</v>
      </c>
      <c r="AU38" s="63">
        <f>'Local multi year dist'!BG38</f>
        <v>1277.8028075477628</v>
      </c>
      <c r="AV38" s="63">
        <f>'Local multi year dist'!BH38</f>
        <v>1318.1019136855371</v>
      </c>
      <c r="AW38" s="63">
        <f>'Local multi year dist'!BI38</f>
        <v>1318.1019146072827</v>
      </c>
      <c r="AX38" s="63">
        <f>'Local multi year dist'!BJ38</f>
        <v>1137.9360739551905</v>
      </c>
      <c r="AY38" s="63">
        <f>'Local multi year dist'!BK38</f>
        <v>950.11572340137695</v>
      </c>
      <c r="AZ38" s="63">
        <f>'Local multi year dist'!BL38</f>
        <v>950.11572340137695</v>
      </c>
      <c r="BA38" s="63">
        <f>'Local multi year dist'!BM38</f>
        <v>950.11572340137695</v>
      </c>
      <c r="BB38" s="63">
        <f>'Local multi year dist'!BN38</f>
        <v>950.11572340137695</v>
      </c>
      <c r="BC38" s="63">
        <f>'Local multi year dist'!BO38</f>
        <v>950.11572340137695</v>
      </c>
      <c r="BD38" s="63">
        <f>'Local multi year dist'!BP38</f>
        <v>950.11572340137695</v>
      </c>
      <c r="BE38" s="63">
        <f>'Local multi year dist'!BQ38</f>
        <v>950.11572340137695</v>
      </c>
      <c r="BF38" s="63"/>
      <c r="BG38" s="63"/>
      <c r="BH38" s="63"/>
      <c r="BI38" s="63"/>
      <c r="BJ38" s="63"/>
      <c r="BK38" s="63"/>
      <c r="BL38" s="63"/>
      <c r="BM38" s="63"/>
      <c r="BN38" s="63"/>
      <c r="BO38" s="63"/>
      <c r="BP38" s="63"/>
      <c r="BQ38" s="63"/>
    </row>
    <row r="39" spans="1:69" x14ac:dyDescent="0.3">
      <c r="A39" t="str">
        <f>'Local multi year dist'!M39</f>
        <v>Emporia City</v>
      </c>
      <c r="B39" s="63">
        <f>'Local multi year dist'!N39</f>
        <v>2033.1749240264703</v>
      </c>
      <c r="C39" s="63">
        <f>'Local multi year dist'!O39</f>
        <v>12871.105734734912</v>
      </c>
      <c r="D39" s="63">
        <f>'Local multi year dist'!P39</f>
        <v>3339.6540967424176</v>
      </c>
      <c r="E39" s="63">
        <f>'Local multi year dist'!Q39</f>
        <v>2674.4674965118761</v>
      </c>
      <c r="F39" s="63">
        <f>'Local multi year dist'!R39</f>
        <v>2674.4674964862247</v>
      </c>
      <c r="G39" s="63">
        <f>'Local multi year dist'!S39</f>
        <v>3085.0090006756286</v>
      </c>
      <c r="H39" s="63">
        <f>'Local multi year dist'!T39</f>
        <v>2255.9240741006229</v>
      </c>
      <c r="I39" s="63">
        <f>'Local multi year dist'!U39</f>
        <v>3556.0374978138116</v>
      </c>
      <c r="J39" s="63">
        <f>'Local multi year dist'!V39</f>
        <v>3668.1871438373023</v>
      </c>
      <c r="K39" s="63">
        <f>'Local multi year dist'!W39</f>
        <v>3668.1871464024571</v>
      </c>
      <c r="L39" s="63">
        <f>'Local multi year dist'!X39</f>
        <v>3166.7979794671351</v>
      </c>
      <c r="M39" s="63">
        <f>'Local multi year dist'!Y39</f>
        <v>2644.1068369240547</v>
      </c>
      <c r="N39" s="63">
        <f>'Local multi year dist'!Z39</f>
        <v>2644.1068369240547</v>
      </c>
      <c r="O39" s="63">
        <f>'Local multi year dist'!AA39</f>
        <v>2644.1068369240547</v>
      </c>
      <c r="P39" s="63">
        <f>'Local multi year dist'!AB39</f>
        <v>2644.1068369240547</v>
      </c>
      <c r="Q39" s="63">
        <f>'Local multi year dist'!AC39</f>
        <v>2644.1068369240547</v>
      </c>
      <c r="R39" s="63">
        <f>'Local multi year dist'!AD39</f>
        <v>2644.1068369240547</v>
      </c>
      <c r="S39" s="63">
        <f>'Local multi year dist'!AE39</f>
        <v>2644.1068369240547</v>
      </c>
      <c r="T39" s="63"/>
      <c r="U39" s="63">
        <f>'Local multi year dist'!AG39</f>
        <v>0</v>
      </c>
      <c r="V39" s="63">
        <f>'Local multi year dist'!AH39</f>
        <v>4657.4415818200769</v>
      </c>
      <c r="W39" s="63">
        <f>'Local multi year dist'!AI39</f>
        <v>1168.1064229630947</v>
      </c>
      <c r="X39" s="63">
        <f>'Local multi year dist'!AJ39</f>
        <v>980.63808205435453</v>
      </c>
      <c r="Y39" s="63">
        <f>'Local multi year dist'!AK39</f>
        <v>980.63808204494899</v>
      </c>
      <c r="Z39" s="63">
        <f>'Local multi year dist'!AL39</f>
        <v>1131.169966914397</v>
      </c>
      <c r="AA39" s="63">
        <f>'Local multi year dist'!AM39</f>
        <v>827.1721605035616</v>
      </c>
      <c r="AB39" s="63">
        <f>'Local multi year dist'!AN39</f>
        <v>1303.8804158650642</v>
      </c>
      <c r="AC39" s="63">
        <f>'Local multi year dist'!AO39</f>
        <v>1345.001952740344</v>
      </c>
      <c r="AD39" s="63">
        <f>'Local multi year dist'!AP39</f>
        <v>1345.0019536809007</v>
      </c>
      <c r="AE39" s="63">
        <f>'Local multi year dist'!AQ39</f>
        <v>1161.1592591379497</v>
      </c>
      <c r="AF39" s="63">
        <f>'Local multi year dist'!AR39</f>
        <v>969.50584020548672</v>
      </c>
      <c r="AG39" s="63">
        <f>'Local multi year dist'!AS39</f>
        <v>969.50584020548672</v>
      </c>
      <c r="AH39" s="63">
        <f>'Local multi year dist'!AT39</f>
        <v>969.50584020548672</v>
      </c>
      <c r="AI39" s="63">
        <f>'Local multi year dist'!AU39</f>
        <v>969.50584020548672</v>
      </c>
      <c r="AJ39" s="63">
        <f>'Local multi year dist'!AV39</f>
        <v>969.50584020548672</v>
      </c>
      <c r="AK39" s="63">
        <f>'Local multi year dist'!AW39</f>
        <v>969.50584020548672</v>
      </c>
      <c r="AL39" s="63">
        <f>'Local multi year dist'!AX39</f>
        <v>969.50584020548672</v>
      </c>
      <c r="AN39" s="63">
        <f>'Local multi year dist'!AZ39</f>
        <v>0</v>
      </c>
      <c r="AO39" s="63">
        <f>'Local multi year dist'!BA39</f>
        <v>1164.3603954550192</v>
      </c>
      <c r="AP39" s="63">
        <f>'Local multi year dist'!BB39</f>
        <v>292.02660574077368</v>
      </c>
      <c r="AQ39" s="63">
        <f>'Local multi year dist'!BC39</f>
        <v>245.15952051358863</v>
      </c>
      <c r="AR39" s="63">
        <f>'Local multi year dist'!BD39</f>
        <v>245.15952051123725</v>
      </c>
      <c r="AS39" s="63">
        <f>'Local multi year dist'!BE39</f>
        <v>282.79249172859926</v>
      </c>
      <c r="AT39" s="63">
        <f>'Local multi year dist'!BF39</f>
        <v>206.7930401258904</v>
      </c>
      <c r="AU39" s="63">
        <f>'Local multi year dist'!BG39</f>
        <v>325.97010396626604</v>
      </c>
      <c r="AV39" s="63">
        <f>'Local multi year dist'!BH39</f>
        <v>336.250488185086</v>
      </c>
      <c r="AW39" s="63">
        <f>'Local multi year dist'!BI39</f>
        <v>336.25048842022517</v>
      </c>
      <c r="AX39" s="63">
        <f>'Local multi year dist'!BJ39</f>
        <v>290.28981478448742</v>
      </c>
      <c r="AY39" s="63">
        <f>'Local multi year dist'!BK39</f>
        <v>242.37646005137168</v>
      </c>
      <c r="AZ39" s="63">
        <f>'Local multi year dist'!BL39</f>
        <v>242.37646005137168</v>
      </c>
      <c r="BA39" s="63">
        <f>'Local multi year dist'!BM39</f>
        <v>242.37646005137168</v>
      </c>
      <c r="BB39" s="63">
        <f>'Local multi year dist'!BN39</f>
        <v>242.37646005137168</v>
      </c>
      <c r="BC39" s="63">
        <f>'Local multi year dist'!BO39</f>
        <v>242.37646005137168</v>
      </c>
      <c r="BD39" s="63">
        <f>'Local multi year dist'!BP39</f>
        <v>242.37646005137168</v>
      </c>
      <c r="BE39" s="63">
        <f>'Local multi year dist'!BQ39</f>
        <v>242.37646005137168</v>
      </c>
      <c r="BF39" s="63"/>
      <c r="BG39" s="63"/>
      <c r="BH39" s="63"/>
      <c r="BI39" s="63"/>
      <c r="BJ39" s="63"/>
      <c r="BK39" s="63"/>
      <c r="BL39" s="63"/>
      <c r="BM39" s="63"/>
      <c r="BN39" s="63"/>
      <c r="BO39" s="63"/>
      <c r="BP39" s="63"/>
      <c r="BQ39" s="63"/>
    </row>
    <row r="40" spans="1:69" x14ac:dyDescent="0.3">
      <c r="A40" t="str">
        <f>'Local multi year dist'!M40</f>
        <v>Essex County</v>
      </c>
      <c r="B40" s="63">
        <f>'Local multi year dist'!N40</f>
        <v>4107.0133465334702</v>
      </c>
      <c r="C40" s="63">
        <f>'Local multi year dist'!O40</f>
        <v>25999.633584164523</v>
      </c>
      <c r="D40" s="63">
        <f>'Local multi year dist'!P40</f>
        <v>6746.1012754196827</v>
      </c>
      <c r="E40" s="63">
        <f>'Local multi year dist'!Q40</f>
        <v>5402.4243429539893</v>
      </c>
      <c r="F40" s="63">
        <f>'Local multi year dist'!R40</f>
        <v>5402.4243429021735</v>
      </c>
      <c r="G40" s="63">
        <f>'Local multi year dist'!S40</f>
        <v>6231.7181813647694</v>
      </c>
      <c r="H40" s="63">
        <f>'Local multi year dist'!T40</f>
        <v>4556.9666296832575</v>
      </c>
      <c r="I40" s="63">
        <f>'Local multi year dist'!U40</f>
        <v>7183.1957455838983</v>
      </c>
      <c r="J40" s="63">
        <f>'Local multi year dist'!V40</f>
        <v>7409.7380305513498</v>
      </c>
      <c r="K40" s="63">
        <f>'Local multi year dist'!W40</f>
        <v>7409.738035732963</v>
      </c>
      <c r="L40" s="63">
        <f>'Local multi year dist'!X40</f>
        <v>6396.9319185236127</v>
      </c>
      <c r="M40" s="63">
        <f>'Local multi year dist'!Y40</f>
        <v>5341.0958105865902</v>
      </c>
      <c r="N40" s="63">
        <f>'Local multi year dist'!Z40</f>
        <v>5341.0958105865902</v>
      </c>
      <c r="O40" s="63">
        <f>'Local multi year dist'!AA40</f>
        <v>5341.0958105865902</v>
      </c>
      <c r="P40" s="63">
        <f>'Local multi year dist'!AB40</f>
        <v>5341.0958105865902</v>
      </c>
      <c r="Q40" s="63">
        <f>'Local multi year dist'!AC40</f>
        <v>5341.0958105865902</v>
      </c>
      <c r="R40" s="63">
        <f>'Local multi year dist'!AD40</f>
        <v>5341.0958105865902</v>
      </c>
      <c r="S40" s="63">
        <f>'Local multi year dist'!AE40</f>
        <v>5341.0958105865902</v>
      </c>
      <c r="T40" s="63"/>
      <c r="U40" s="63">
        <f>'Local multi year dist'!AG40</f>
        <v>0</v>
      </c>
      <c r="V40" s="63">
        <f>'Local multi year dist'!AH40</f>
        <v>9408.0319952765549</v>
      </c>
      <c r="W40" s="63">
        <f>'Local multi year dist'!AI40</f>
        <v>2359.5749743854508</v>
      </c>
      <c r="X40" s="63">
        <f>'Local multi year dist'!AJ40</f>
        <v>1980.888925749796</v>
      </c>
      <c r="Y40" s="63">
        <f>'Local multi year dist'!AK40</f>
        <v>1980.8889257307969</v>
      </c>
      <c r="Z40" s="63">
        <f>'Local multi year dist'!AL40</f>
        <v>2284.9633331670821</v>
      </c>
      <c r="AA40" s="63">
        <f>'Local multi year dist'!AM40</f>
        <v>1670.8877642171942</v>
      </c>
      <c r="AB40" s="63">
        <f>'Local multi year dist'!AN40</f>
        <v>2633.8384400474292</v>
      </c>
      <c r="AC40" s="63">
        <f>'Local multi year dist'!AO40</f>
        <v>2716.9039445354947</v>
      </c>
      <c r="AD40" s="63">
        <f>'Local multi year dist'!AP40</f>
        <v>2716.9039464354191</v>
      </c>
      <c r="AE40" s="63">
        <f>'Local multi year dist'!AQ40</f>
        <v>2345.541703458658</v>
      </c>
      <c r="AF40" s="63">
        <f>'Local multi year dist'!AR40</f>
        <v>1958.401797215083</v>
      </c>
      <c r="AG40" s="63">
        <f>'Local multi year dist'!AS40</f>
        <v>1958.401797215083</v>
      </c>
      <c r="AH40" s="63">
        <f>'Local multi year dist'!AT40</f>
        <v>1958.401797215083</v>
      </c>
      <c r="AI40" s="63">
        <f>'Local multi year dist'!AU40</f>
        <v>1958.401797215083</v>
      </c>
      <c r="AJ40" s="63">
        <f>'Local multi year dist'!AV40</f>
        <v>1958.401797215083</v>
      </c>
      <c r="AK40" s="63">
        <f>'Local multi year dist'!AW40</f>
        <v>1958.401797215083</v>
      </c>
      <c r="AL40" s="63">
        <f>'Local multi year dist'!AX40</f>
        <v>1958.401797215083</v>
      </c>
      <c r="AN40" s="63">
        <f>'Local multi year dist'!AZ40</f>
        <v>0</v>
      </c>
      <c r="AO40" s="63">
        <f>'Local multi year dist'!BA40</f>
        <v>2352.0079988191387</v>
      </c>
      <c r="AP40" s="63">
        <f>'Local multi year dist'!BB40</f>
        <v>589.8937435963627</v>
      </c>
      <c r="AQ40" s="63">
        <f>'Local multi year dist'!BC40</f>
        <v>495.22223143744901</v>
      </c>
      <c r="AR40" s="63">
        <f>'Local multi year dist'!BD40</f>
        <v>495.22223143269923</v>
      </c>
      <c r="AS40" s="63">
        <f>'Local multi year dist'!BE40</f>
        <v>571.24083329177051</v>
      </c>
      <c r="AT40" s="63">
        <f>'Local multi year dist'!BF40</f>
        <v>417.72194105429855</v>
      </c>
      <c r="AU40" s="63">
        <f>'Local multi year dist'!BG40</f>
        <v>658.45961001185731</v>
      </c>
      <c r="AV40" s="63">
        <f>'Local multi year dist'!BH40</f>
        <v>679.22598613387368</v>
      </c>
      <c r="AW40" s="63">
        <f>'Local multi year dist'!BI40</f>
        <v>679.22598660885478</v>
      </c>
      <c r="AX40" s="63">
        <f>'Local multi year dist'!BJ40</f>
        <v>586.38542586466451</v>
      </c>
      <c r="AY40" s="63">
        <f>'Local multi year dist'!BK40</f>
        <v>489.60044930377074</v>
      </c>
      <c r="AZ40" s="63">
        <f>'Local multi year dist'!BL40</f>
        <v>489.60044930377074</v>
      </c>
      <c r="BA40" s="63">
        <f>'Local multi year dist'!BM40</f>
        <v>489.60044930377074</v>
      </c>
      <c r="BB40" s="63">
        <f>'Local multi year dist'!BN40</f>
        <v>489.60044930377074</v>
      </c>
      <c r="BC40" s="63">
        <f>'Local multi year dist'!BO40</f>
        <v>489.60044930377074</v>
      </c>
      <c r="BD40" s="63">
        <f>'Local multi year dist'!BP40</f>
        <v>489.60044930377074</v>
      </c>
      <c r="BE40" s="63">
        <f>'Local multi year dist'!BQ40</f>
        <v>489.60044930377074</v>
      </c>
      <c r="BF40" s="63"/>
      <c r="BG40" s="63"/>
      <c r="BH40" s="63"/>
      <c r="BI40" s="63"/>
      <c r="BJ40" s="63"/>
      <c r="BK40" s="63"/>
      <c r="BL40" s="63"/>
      <c r="BM40" s="63"/>
      <c r="BN40" s="63"/>
      <c r="BO40" s="63"/>
      <c r="BP40" s="63"/>
      <c r="BQ40" s="63"/>
    </row>
    <row r="41" spans="1:69" x14ac:dyDescent="0.3">
      <c r="A41" t="str">
        <f>'Local multi year dist'!M41</f>
        <v>Fairfax County</v>
      </c>
      <c r="B41" s="63">
        <f>'Local multi year dist'!N41</f>
        <v>352633.85882315144</v>
      </c>
      <c r="C41" s="63">
        <f>'Local multi year dist'!O41</f>
        <v>2232364.578632426</v>
      </c>
      <c r="D41" s="63">
        <f>'Local multi year dist'!P41</f>
        <v>579229.60653900553</v>
      </c>
      <c r="E41" s="63">
        <f>'Local multi year dist'!Q41</f>
        <v>463859.6425950203</v>
      </c>
      <c r="F41" s="63">
        <f>'Local multi year dist'!R41</f>
        <v>463859.64259057131</v>
      </c>
      <c r="G41" s="63">
        <f>'Local multi year dist'!S41</f>
        <v>535063.96107718162</v>
      </c>
      <c r="H41" s="63">
        <f>'Local multi year dist'!T41</f>
        <v>391267.47141201247</v>
      </c>
      <c r="I41" s="63">
        <f>'Local multi year dist'!U41</f>
        <v>616759.14362082817</v>
      </c>
      <c r="J41" s="63">
        <f>'Local multi year dist'!V41</f>
        <v>636210.37822714238</v>
      </c>
      <c r="K41" s="63">
        <f>'Local multi year dist'!W41</f>
        <v>636210.37867204286</v>
      </c>
      <c r="L41" s="63">
        <f>'Local multi year dist'!X41</f>
        <v>549249.4415587805</v>
      </c>
      <c r="M41" s="63">
        <f>'Local multi year dist'!Y41</f>
        <v>458593.88979610859</v>
      </c>
      <c r="N41" s="63">
        <f>'Local multi year dist'!Z41</f>
        <v>458593.88979610859</v>
      </c>
      <c r="O41" s="63">
        <f>'Local multi year dist'!AA41</f>
        <v>458593.88979610859</v>
      </c>
      <c r="P41" s="63">
        <f>'Local multi year dist'!AB41</f>
        <v>458593.88979610859</v>
      </c>
      <c r="Q41" s="63">
        <f>'Local multi year dist'!AC41</f>
        <v>458593.88979610859</v>
      </c>
      <c r="R41" s="63">
        <f>'Local multi year dist'!AD41</f>
        <v>458593.88979610859</v>
      </c>
      <c r="S41" s="63">
        <f>'Local multi year dist'!AE41</f>
        <v>458593.88979610859</v>
      </c>
      <c r="T41" s="63"/>
      <c r="U41" s="63">
        <f>'Local multi year dist'!AG41</f>
        <v>0</v>
      </c>
      <c r="V41" s="63">
        <f>'Local multi year dist'!AH41</f>
        <v>807786.66795087501</v>
      </c>
      <c r="W41" s="63">
        <f>'Local multi year dist'!AI41</f>
        <v>202596.37799871937</v>
      </c>
      <c r="X41" s="63">
        <f>'Local multi year dist'!AJ41</f>
        <v>170081.86895150744</v>
      </c>
      <c r="Y41" s="63">
        <f>'Local multi year dist'!AK41</f>
        <v>170081.86894987614</v>
      </c>
      <c r="Z41" s="63">
        <f>'Local multi year dist'!AL41</f>
        <v>196190.11906163325</v>
      </c>
      <c r="AA41" s="63">
        <f>'Local multi year dist'!AM41</f>
        <v>143464.73951773788</v>
      </c>
      <c r="AB41" s="63">
        <f>'Local multi year dist'!AN41</f>
        <v>226145.01932763698</v>
      </c>
      <c r="AC41" s="63">
        <f>'Local multi year dist'!AO41</f>
        <v>233277.13868328554</v>
      </c>
      <c r="AD41" s="63">
        <f>'Local multi year dist'!AP41</f>
        <v>233277.13884641568</v>
      </c>
      <c r="AE41" s="63">
        <f>'Local multi year dist'!AQ41</f>
        <v>201391.46190488621</v>
      </c>
      <c r="AF41" s="63">
        <f>'Local multi year dist'!AR41</f>
        <v>168151.09292523979</v>
      </c>
      <c r="AG41" s="63">
        <f>'Local multi year dist'!AS41</f>
        <v>168151.09292523979</v>
      </c>
      <c r="AH41" s="63">
        <f>'Local multi year dist'!AT41</f>
        <v>168151.09292523979</v>
      </c>
      <c r="AI41" s="63">
        <f>'Local multi year dist'!AU41</f>
        <v>168151.09292523979</v>
      </c>
      <c r="AJ41" s="63">
        <f>'Local multi year dist'!AV41</f>
        <v>168151.09292523979</v>
      </c>
      <c r="AK41" s="63">
        <f>'Local multi year dist'!AW41</f>
        <v>168151.09292523979</v>
      </c>
      <c r="AL41" s="63">
        <f>'Local multi year dist'!AX41</f>
        <v>168151.09292523979</v>
      </c>
      <c r="AN41" s="63">
        <f>'Local multi year dist'!AZ41</f>
        <v>0</v>
      </c>
      <c r="AO41" s="63">
        <f>'Local multi year dist'!BA41</f>
        <v>201946.66698771875</v>
      </c>
      <c r="AP41" s="63">
        <f>'Local multi year dist'!BB41</f>
        <v>50649.094499679843</v>
      </c>
      <c r="AQ41" s="63">
        <f>'Local multi year dist'!BC41</f>
        <v>42520.467237876859</v>
      </c>
      <c r="AR41" s="63">
        <f>'Local multi year dist'!BD41</f>
        <v>42520.467237469034</v>
      </c>
      <c r="AS41" s="63">
        <f>'Local multi year dist'!BE41</f>
        <v>49047.529765408312</v>
      </c>
      <c r="AT41" s="63">
        <f>'Local multi year dist'!BF41</f>
        <v>35866.18487943447</v>
      </c>
      <c r="AU41" s="63">
        <f>'Local multi year dist'!BG41</f>
        <v>56536.254831909246</v>
      </c>
      <c r="AV41" s="63">
        <f>'Local multi year dist'!BH41</f>
        <v>58319.284670821384</v>
      </c>
      <c r="AW41" s="63">
        <f>'Local multi year dist'!BI41</f>
        <v>58319.284711603919</v>
      </c>
      <c r="AX41" s="63">
        <f>'Local multi year dist'!BJ41</f>
        <v>50347.865476221552</v>
      </c>
      <c r="AY41" s="63">
        <f>'Local multi year dist'!BK41</f>
        <v>42037.773231309948</v>
      </c>
      <c r="AZ41" s="63">
        <f>'Local multi year dist'!BL41</f>
        <v>42037.773231309948</v>
      </c>
      <c r="BA41" s="63">
        <f>'Local multi year dist'!BM41</f>
        <v>42037.773231309948</v>
      </c>
      <c r="BB41" s="63">
        <f>'Local multi year dist'!BN41</f>
        <v>42037.773231309948</v>
      </c>
      <c r="BC41" s="63">
        <f>'Local multi year dist'!BO41</f>
        <v>42037.773231309948</v>
      </c>
      <c r="BD41" s="63">
        <f>'Local multi year dist'!BP41</f>
        <v>42037.773231309948</v>
      </c>
      <c r="BE41" s="63">
        <f>'Local multi year dist'!BQ41</f>
        <v>42037.773231309948</v>
      </c>
      <c r="BF41" s="63"/>
      <c r="BG41" s="63"/>
      <c r="BH41" s="63"/>
      <c r="BI41" s="63"/>
      <c r="BJ41" s="63"/>
      <c r="BK41" s="63"/>
      <c r="BL41" s="63"/>
      <c r="BM41" s="63"/>
      <c r="BN41" s="63"/>
      <c r="BO41" s="63"/>
      <c r="BP41" s="63"/>
      <c r="BQ41" s="63"/>
    </row>
    <row r="42" spans="1:69" x14ac:dyDescent="0.3">
      <c r="A42" t="str">
        <f>'Local multi year dist'!M42</f>
        <v>Fairfax City</v>
      </c>
      <c r="B42" s="63">
        <f>'Local multi year dist'!N42</f>
        <v>10938.481091262409</v>
      </c>
      <c r="C42" s="63">
        <f>'Local multi year dist'!O42</f>
        <v>69246.548852873821</v>
      </c>
      <c r="D42" s="63">
        <f>'Local multi year dist'!P42</f>
        <v>17967.339040474202</v>
      </c>
      <c r="E42" s="63">
        <f>'Local multi year dist'!Q42</f>
        <v>14388.635131233892</v>
      </c>
      <c r="F42" s="63">
        <f>'Local multi year dist'!R42</f>
        <v>14388.635131095887</v>
      </c>
      <c r="G42" s="63">
        <f>'Local multi year dist'!S42</f>
        <v>16597.348423634881</v>
      </c>
      <c r="H42" s="63">
        <f>'Local multi year dist'!T42</f>
        <v>12136.87151866135</v>
      </c>
      <c r="I42" s="63">
        <f>'Local multi year dist'!U42</f>
        <v>19131.481738238304</v>
      </c>
      <c r="J42" s="63">
        <f>'Local multi year dist'!V42</f>
        <v>19734.846833844684</v>
      </c>
      <c r="K42" s="63">
        <f>'Local multi year dist'!W42</f>
        <v>19734.846847645218</v>
      </c>
      <c r="L42" s="63">
        <f>'Local multi year dist'!X42</f>
        <v>17037.373129533185</v>
      </c>
      <c r="M42" s="63">
        <f>'Local multi year dist'!Y42</f>
        <v>14225.294782651414</v>
      </c>
      <c r="N42" s="63">
        <f>'Local multi year dist'!Z42</f>
        <v>14225.294782651414</v>
      </c>
      <c r="O42" s="63">
        <f>'Local multi year dist'!AA42</f>
        <v>14225.294782651414</v>
      </c>
      <c r="P42" s="63">
        <f>'Local multi year dist'!AB42</f>
        <v>14225.294782651414</v>
      </c>
      <c r="Q42" s="63">
        <f>'Local multi year dist'!AC42</f>
        <v>14225.294782651414</v>
      </c>
      <c r="R42" s="63">
        <f>'Local multi year dist'!AD42</f>
        <v>14225.294782651414</v>
      </c>
      <c r="S42" s="63">
        <f>'Local multi year dist'!AE42</f>
        <v>14225.294782651414</v>
      </c>
      <c r="T42" s="63"/>
      <c r="U42" s="63">
        <f>'Local multi year dist'!AG42</f>
        <v>0</v>
      </c>
      <c r="V42" s="63">
        <f>'Local multi year dist'!AH42</f>
        <v>25057.035710192013</v>
      </c>
      <c r="W42" s="63">
        <f>'Local multi year dist'!AI42</f>
        <v>6284.4125555414485</v>
      </c>
      <c r="X42" s="63">
        <f>'Local multi year dist'!AJ42</f>
        <v>5275.8328814524266</v>
      </c>
      <c r="Y42" s="63">
        <f>'Local multi year dist'!AK42</f>
        <v>5275.832881401825</v>
      </c>
      <c r="Z42" s="63">
        <f>'Local multi year dist'!AL42</f>
        <v>6085.6944219994557</v>
      </c>
      <c r="AA42" s="63">
        <f>'Local multi year dist'!AM42</f>
        <v>4450.1862235091612</v>
      </c>
      <c r="AB42" s="63">
        <f>'Local multi year dist'!AN42</f>
        <v>7014.8766373540448</v>
      </c>
      <c r="AC42" s="63">
        <f>'Local multi year dist'!AO42</f>
        <v>7236.1105057430505</v>
      </c>
      <c r="AD42" s="63">
        <f>'Local multi year dist'!AP42</f>
        <v>7236.1105108032452</v>
      </c>
      <c r="AE42" s="63">
        <f>'Local multi year dist'!AQ42</f>
        <v>6247.0368141621684</v>
      </c>
      <c r="AF42" s="63">
        <f>'Local multi year dist'!AR42</f>
        <v>5215.9414203055176</v>
      </c>
      <c r="AG42" s="63">
        <f>'Local multi year dist'!AS42</f>
        <v>5215.9414203055176</v>
      </c>
      <c r="AH42" s="63">
        <f>'Local multi year dist'!AT42</f>
        <v>5215.9414203055176</v>
      </c>
      <c r="AI42" s="63">
        <f>'Local multi year dist'!AU42</f>
        <v>5215.9414203055176</v>
      </c>
      <c r="AJ42" s="63">
        <f>'Local multi year dist'!AV42</f>
        <v>5215.9414203055176</v>
      </c>
      <c r="AK42" s="63">
        <f>'Local multi year dist'!AW42</f>
        <v>5215.9414203055176</v>
      </c>
      <c r="AL42" s="63">
        <f>'Local multi year dist'!AX42</f>
        <v>5215.9414203055176</v>
      </c>
      <c r="AN42" s="63">
        <f>'Local multi year dist'!AZ42</f>
        <v>0</v>
      </c>
      <c r="AO42" s="63">
        <f>'Local multi year dist'!BA42</f>
        <v>6264.2589275480032</v>
      </c>
      <c r="AP42" s="63">
        <f>'Local multi year dist'!BB42</f>
        <v>1571.1031388853621</v>
      </c>
      <c r="AQ42" s="63">
        <f>'Local multi year dist'!BC42</f>
        <v>1318.9582203631066</v>
      </c>
      <c r="AR42" s="63">
        <f>'Local multi year dist'!BD42</f>
        <v>1318.9582203504563</v>
      </c>
      <c r="AS42" s="63">
        <f>'Local multi year dist'!BE42</f>
        <v>1521.4236054998639</v>
      </c>
      <c r="AT42" s="63">
        <f>'Local multi year dist'!BF42</f>
        <v>1112.5465558772903</v>
      </c>
      <c r="AU42" s="63">
        <f>'Local multi year dist'!BG42</f>
        <v>1753.7191593385112</v>
      </c>
      <c r="AV42" s="63">
        <f>'Local multi year dist'!BH42</f>
        <v>1809.0276264357626</v>
      </c>
      <c r="AW42" s="63">
        <f>'Local multi year dist'!BI42</f>
        <v>1809.0276277008113</v>
      </c>
      <c r="AX42" s="63">
        <f>'Local multi year dist'!BJ42</f>
        <v>1561.7592035405421</v>
      </c>
      <c r="AY42" s="63">
        <f>'Local multi year dist'!BK42</f>
        <v>1303.9853550763794</v>
      </c>
      <c r="AZ42" s="63">
        <f>'Local multi year dist'!BL42</f>
        <v>1303.9853550763794</v>
      </c>
      <c r="BA42" s="63">
        <f>'Local multi year dist'!BM42</f>
        <v>1303.9853550763794</v>
      </c>
      <c r="BB42" s="63">
        <f>'Local multi year dist'!BN42</f>
        <v>1303.9853550763794</v>
      </c>
      <c r="BC42" s="63">
        <f>'Local multi year dist'!BO42</f>
        <v>1303.9853550763794</v>
      </c>
      <c r="BD42" s="63">
        <f>'Local multi year dist'!BP42</f>
        <v>1303.9853550763794</v>
      </c>
      <c r="BE42" s="63">
        <f>'Local multi year dist'!BQ42</f>
        <v>1303.9853550763794</v>
      </c>
      <c r="BF42" s="63"/>
      <c r="BG42" s="63"/>
      <c r="BH42" s="63"/>
      <c r="BI42" s="63"/>
      <c r="BJ42" s="63"/>
      <c r="BK42" s="63"/>
      <c r="BL42" s="63"/>
      <c r="BM42" s="63"/>
      <c r="BN42" s="63"/>
      <c r="BO42" s="63"/>
      <c r="BP42" s="63"/>
      <c r="BQ42" s="63"/>
    </row>
    <row r="43" spans="1:69" x14ac:dyDescent="0.3">
      <c r="A43" t="str">
        <f>'Local multi year dist'!M43</f>
        <v>Falls Church City</v>
      </c>
      <c r="B43" s="63">
        <f>'Local multi year dist'!N43</f>
        <v>4147.6768450139998</v>
      </c>
      <c r="C43" s="63">
        <f>'Local multi year dist'!O43</f>
        <v>26257.055698859225</v>
      </c>
      <c r="D43" s="63">
        <f>'Local multi year dist'!P43</f>
        <v>6812.8943573545321</v>
      </c>
      <c r="E43" s="63">
        <f>'Local multi year dist'!Q43</f>
        <v>5455.9136928842281</v>
      </c>
      <c r="F43" s="63">
        <f>'Local multi year dist'!R43</f>
        <v>5455.9136928318985</v>
      </c>
      <c r="G43" s="63">
        <f>'Local multi year dist'!S43</f>
        <v>6293.4183613782825</v>
      </c>
      <c r="H43" s="63">
        <f>'Local multi year dist'!T43</f>
        <v>4602.085111165271</v>
      </c>
      <c r="I43" s="63">
        <f>'Local multi year dist'!U43</f>
        <v>7254.3164955401762</v>
      </c>
      <c r="J43" s="63">
        <f>'Local multi year dist'!V43</f>
        <v>7483.1017734280967</v>
      </c>
      <c r="K43" s="63">
        <f>'Local multi year dist'!W43</f>
        <v>7483.1017786610128</v>
      </c>
      <c r="L43" s="63">
        <f>'Local multi year dist'!X43</f>
        <v>6460.2678781129562</v>
      </c>
      <c r="M43" s="63">
        <f>'Local multi year dist'!Y43</f>
        <v>5393.9779473250719</v>
      </c>
      <c r="N43" s="63">
        <f>'Local multi year dist'!Z43</f>
        <v>5393.9779473250719</v>
      </c>
      <c r="O43" s="63">
        <f>'Local multi year dist'!AA43</f>
        <v>5393.9779473250719</v>
      </c>
      <c r="P43" s="63">
        <f>'Local multi year dist'!AB43</f>
        <v>5393.9779473250719</v>
      </c>
      <c r="Q43" s="63">
        <f>'Local multi year dist'!AC43</f>
        <v>5393.9779473250719</v>
      </c>
      <c r="R43" s="63">
        <f>'Local multi year dist'!AD43</f>
        <v>5393.9779473250719</v>
      </c>
      <c r="S43" s="63">
        <f>'Local multi year dist'!AE43</f>
        <v>5393.9779473250719</v>
      </c>
      <c r="T43" s="63"/>
      <c r="U43" s="63">
        <f>'Local multi year dist'!AG43</f>
        <v>0</v>
      </c>
      <c r="V43" s="63">
        <f>'Local multi year dist'!AH43</f>
        <v>9501.1808269129579</v>
      </c>
      <c r="W43" s="63">
        <f>'Local multi year dist'!AI43</f>
        <v>2382.9371028447131</v>
      </c>
      <c r="X43" s="63">
        <f>'Local multi year dist'!AJ43</f>
        <v>2000.5016873908835</v>
      </c>
      <c r="Y43" s="63">
        <f>'Local multi year dist'!AK43</f>
        <v>2000.5016873716961</v>
      </c>
      <c r="Z43" s="63">
        <f>'Local multi year dist'!AL43</f>
        <v>2307.58673250537</v>
      </c>
      <c r="AA43" s="63">
        <f>'Local multi year dist'!AM43</f>
        <v>1687.4312074272657</v>
      </c>
      <c r="AB43" s="63">
        <f>'Local multi year dist'!AN43</f>
        <v>2659.9160483647311</v>
      </c>
      <c r="AC43" s="63">
        <f>'Local multi year dist'!AO43</f>
        <v>2743.8039835903019</v>
      </c>
      <c r="AD43" s="63">
        <f>'Local multi year dist'!AP43</f>
        <v>2743.8039855090378</v>
      </c>
      <c r="AE43" s="63">
        <f>'Local multi year dist'!AQ43</f>
        <v>2368.7648886414172</v>
      </c>
      <c r="AF43" s="63">
        <f>'Local multi year dist'!AR43</f>
        <v>1977.791914019193</v>
      </c>
      <c r="AG43" s="63">
        <f>'Local multi year dist'!AS43</f>
        <v>1977.791914019193</v>
      </c>
      <c r="AH43" s="63">
        <f>'Local multi year dist'!AT43</f>
        <v>1977.791914019193</v>
      </c>
      <c r="AI43" s="63">
        <f>'Local multi year dist'!AU43</f>
        <v>1977.791914019193</v>
      </c>
      <c r="AJ43" s="63">
        <f>'Local multi year dist'!AV43</f>
        <v>1977.791914019193</v>
      </c>
      <c r="AK43" s="63">
        <f>'Local multi year dist'!AW43</f>
        <v>1977.791914019193</v>
      </c>
      <c r="AL43" s="63">
        <f>'Local multi year dist'!AX43</f>
        <v>1977.791914019193</v>
      </c>
      <c r="AN43" s="63">
        <f>'Local multi year dist'!AZ43</f>
        <v>0</v>
      </c>
      <c r="AO43" s="63">
        <f>'Local multi year dist'!BA43</f>
        <v>2375.2952067282395</v>
      </c>
      <c r="AP43" s="63">
        <f>'Local multi year dist'!BB43</f>
        <v>595.73427571117827</v>
      </c>
      <c r="AQ43" s="63">
        <f>'Local multi year dist'!BC43</f>
        <v>500.12542184772087</v>
      </c>
      <c r="AR43" s="63">
        <f>'Local multi year dist'!BD43</f>
        <v>500.12542184292403</v>
      </c>
      <c r="AS43" s="63">
        <f>'Local multi year dist'!BE43</f>
        <v>576.89668312634251</v>
      </c>
      <c r="AT43" s="63">
        <f>'Local multi year dist'!BF43</f>
        <v>421.85780185681642</v>
      </c>
      <c r="AU43" s="63">
        <f>'Local multi year dist'!BG43</f>
        <v>664.97901209118277</v>
      </c>
      <c r="AV43" s="63">
        <f>'Local multi year dist'!BH43</f>
        <v>685.95099589757547</v>
      </c>
      <c r="AW43" s="63">
        <f>'Local multi year dist'!BI43</f>
        <v>685.95099637725946</v>
      </c>
      <c r="AX43" s="63">
        <f>'Local multi year dist'!BJ43</f>
        <v>592.1912221603543</v>
      </c>
      <c r="AY43" s="63">
        <f>'Local multi year dist'!BK43</f>
        <v>494.44797850479824</v>
      </c>
      <c r="AZ43" s="63">
        <f>'Local multi year dist'!BL43</f>
        <v>494.44797850479824</v>
      </c>
      <c r="BA43" s="63">
        <f>'Local multi year dist'!BM43</f>
        <v>494.44797850479824</v>
      </c>
      <c r="BB43" s="63">
        <f>'Local multi year dist'!BN43</f>
        <v>494.44797850479824</v>
      </c>
      <c r="BC43" s="63">
        <f>'Local multi year dist'!BO43</f>
        <v>494.44797850479824</v>
      </c>
      <c r="BD43" s="63">
        <f>'Local multi year dist'!BP43</f>
        <v>494.44797850479824</v>
      </c>
      <c r="BE43" s="63">
        <f>'Local multi year dist'!BQ43</f>
        <v>494.44797850479824</v>
      </c>
      <c r="BF43" s="63"/>
      <c r="BG43" s="63"/>
      <c r="BH43" s="63"/>
      <c r="BI43" s="63"/>
      <c r="BJ43" s="63"/>
      <c r="BK43" s="63"/>
      <c r="BL43" s="63"/>
      <c r="BM43" s="63"/>
      <c r="BN43" s="63"/>
      <c r="BO43" s="63"/>
      <c r="BP43" s="63"/>
      <c r="BQ43" s="63"/>
    </row>
    <row r="44" spans="1:69" x14ac:dyDescent="0.3">
      <c r="A44" t="str">
        <f>'Local multi year dist'!M44</f>
        <v>Fauquier County</v>
      </c>
      <c r="B44" s="63">
        <f>'Local multi year dist'!N44</f>
        <v>49202.833161440576</v>
      </c>
      <c r="C44" s="63">
        <f>'Local multi year dist'!O44</f>
        <v>311480.75878058485</v>
      </c>
      <c r="D44" s="63">
        <f>'Local multi year dist'!P44</f>
        <v>80819.629141166486</v>
      </c>
      <c r="E44" s="63">
        <f>'Local multi year dist'!Q44</f>
        <v>64722.113415587395</v>
      </c>
      <c r="F44" s="63">
        <f>'Local multi year dist'!R44</f>
        <v>64722.113414966625</v>
      </c>
      <c r="G44" s="63">
        <f>'Local multi year dist'!S44</f>
        <v>74657.21781635021</v>
      </c>
      <c r="H44" s="63">
        <f>'Local multi year dist'!T44</f>
        <v>54593.36259323507</v>
      </c>
      <c r="I44" s="63">
        <f>'Local multi year dist'!U44</f>
        <v>86056.107447094226</v>
      </c>
      <c r="J44" s="63">
        <f>'Local multi year dist'!V44</f>
        <v>88770.1288808627</v>
      </c>
      <c r="K44" s="63">
        <f>'Local multi year dist'!W44</f>
        <v>88770.128942939453</v>
      </c>
      <c r="L44" s="63">
        <f>'Local multi year dist'!X44</f>
        <v>76636.511103104669</v>
      </c>
      <c r="M44" s="63">
        <f>'Local multi year dist'!Y44</f>
        <v>63987.385453562121</v>
      </c>
      <c r="N44" s="63">
        <f>'Local multi year dist'!Z44</f>
        <v>63987.385453562121</v>
      </c>
      <c r="O44" s="63">
        <f>'Local multi year dist'!AA44</f>
        <v>63987.385453562121</v>
      </c>
      <c r="P44" s="63">
        <f>'Local multi year dist'!AB44</f>
        <v>63987.385453562121</v>
      </c>
      <c r="Q44" s="63">
        <f>'Local multi year dist'!AC44</f>
        <v>63987.385453562121</v>
      </c>
      <c r="R44" s="63">
        <f>'Local multi year dist'!AD44</f>
        <v>63987.385453562121</v>
      </c>
      <c r="S44" s="63">
        <f>'Local multi year dist'!AE44</f>
        <v>63987.385453562121</v>
      </c>
      <c r="T44" s="63"/>
      <c r="U44" s="63">
        <f>'Local multi year dist'!AG44</f>
        <v>0</v>
      </c>
      <c r="V44" s="63">
        <f>'Local multi year dist'!AH44</f>
        <v>112710.08628004584</v>
      </c>
      <c r="W44" s="63">
        <f>'Local multi year dist'!AI44</f>
        <v>28268.175435706889</v>
      </c>
      <c r="X44" s="63">
        <f>'Local multi year dist'!AJ44</f>
        <v>23731.441585715376</v>
      </c>
      <c r="Y44" s="63">
        <f>'Local multi year dist'!AK44</f>
        <v>23731.441585487762</v>
      </c>
      <c r="Z44" s="63">
        <f>'Local multi year dist'!AL44</f>
        <v>27374.313199328408</v>
      </c>
      <c r="AA44" s="63">
        <f>'Local multi year dist'!AM44</f>
        <v>20017.566284186189</v>
      </c>
      <c r="AB44" s="63">
        <f>'Local multi year dist'!AN44</f>
        <v>31553.906063934548</v>
      </c>
      <c r="AC44" s="63">
        <f>'Local multi year dist'!AO44</f>
        <v>32549.047256316324</v>
      </c>
      <c r="AD44" s="63">
        <f>'Local multi year dist'!AP44</f>
        <v>32549.047279077797</v>
      </c>
      <c r="AE44" s="63">
        <f>'Local multi year dist'!AQ44</f>
        <v>28100.054071138376</v>
      </c>
      <c r="AF44" s="63">
        <f>'Local multi year dist'!AR44</f>
        <v>23462.041332972774</v>
      </c>
      <c r="AG44" s="63">
        <f>'Local multi year dist'!AS44</f>
        <v>23462.041332972774</v>
      </c>
      <c r="AH44" s="63">
        <f>'Local multi year dist'!AT44</f>
        <v>23462.041332972774</v>
      </c>
      <c r="AI44" s="63">
        <f>'Local multi year dist'!AU44</f>
        <v>23462.041332972774</v>
      </c>
      <c r="AJ44" s="63">
        <f>'Local multi year dist'!AV44</f>
        <v>23462.041332972774</v>
      </c>
      <c r="AK44" s="63">
        <f>'Local multi year dist'!AW44</f>
        <v>23462.041332972774</v>
      </c>
      <c r="AL44" s="63">
        <f>'Local multi year dist'!AX44</f>
        <v>23462.041332972774</v>
      </c>
      <c r="AN44" s="63">
        <f>'Local multi year dist'!AZ44</f>
        <v>0</v>
      </c>
      <c r="AO44" s="63">
        <f>'Local multi year dist'!BA44</f>
        <v>28177.52157001146</v>
      </c>
      <c r="AP44" s="63">
        <f>'Local multi year dist'!BB44</f>
        <v>7067.0438589267224</v>
      </c>
      <c r="AQ44" s="63">
        <f>'Local multi year dist'!BC44</f>
        <v>5932.8603964288441</v>
      </c>
      <c r="AR44" s="63">
        <f>'Local multi year dist'!BD44</f>
        <v>5932.8603963719406</v>
      </c>
      <c r="AS44" s="63">
        <f>'Local multi year dist'!BE44</f>
        <v>6843.5782998321019</v>
      </c>
      <c r="AT44" s="63">
        <f>'Local multi year dist'!BF44</f>
        <v>5004.3915710465471</v>
      </c>
      <c r="AU44" s="63">
        <f>'Local multi year dist'!BG44</f>
        <v>7888.476515983637</v>
      </c>
      <c r="AV44" s="63">
        <f>'Local multi year dist'!BH44</f>
        <v>8137.261814079081</v>
      </c>
      <c r="AW44" s="63">
        <f>'Local multi year dist'!BI44</f>
        <v>8137.2618197694492</v>
      </c>
      <c r="AX44" s="63">
        <f>'Local multi year dist'!BJ44</f>
        <v>7025.0135177845941</v>
      </c>
      <c r="AY44" s="63">
        <f>'Local multi year dist'!BK44</f>
        <v>5865.5103332431936</v>
      </c>
      <c r="AZ44" s="63">
        <f>'Local multi year dist'!BL44</f>
        <v>5865.5103332431936</v>
      </c>
      <c r="BA44" s="63">
        <f>'Local multi year dist'!BM44</f>
        <v>5865.5103332431936</v>
      </c>
      <c r="BB44" s="63">
        <f>'Local multi year dist'!BN44</f>
        <v>5865.5103332431936</v>
      </c>
      <c r="BC44" s="63">
        <f>'Local multi year dist'!BO44</f>
        <v>5865.5103332431936</v>
      </c>
      <c r="BD44" s="63">
        <f>'Local multi year dist'!BP44</f>
        <v>5865.5103332431936</v>
      </c>
      <c r="BE44" s="63">
        <f>'Local multi year dist'!BQ44</f>
        <v>5865.5103332431936</v>
      </c>
      <c r="BF44" s="63"/>
      <c r="BG44" s="63"/>
      <c r="BH44" s="63"/>
      <c r="BI44" s="63"/>
      <c r="BJ44" s="63"/>
      <c r="BK44" s="63"/>
      <c r="BL44" s="63"/>
      <c r="BM44" s="63"/>
      <c r="BN44" s="63"/>
      <c r="BO44" s="63"/>
      <c r="BP44" s="63"/>
      <c r="BQ44" s="63"/>
    </row>
    <row r="45" spans="1:69" x14ac:dyDescent="0.3">
      <c r="A45" t="str">
        <f>'Local multi year dist'!M45</f>
        <v>Floyd County</v>
      </c>
      <c r="B45" s="63">
        <f>'Local multi year dist'!N45</f>
        <v>7400.7567234563521</v>
      </c>
      <c r="C45" s="63">
        <f>'Local multi year dist'!O45</f>
        <v>46850.824874435079</v>
      </c>
      <c r="D45" s="63">
        <f>'Local multi year dist'!P45</f>
        <v>12156.340912142399</v>
      </c>
      <c r="E45" s="63">
        <f>'Local multi year dist'!Q45</f>
        <v>9735.0616873032286</v>
      </c>
      <c r="F45" s="63">
        <f>'Local multi year dist'!R45</f>
        <v>9735.0616872098562</v>
      </c>
      <c r="G45" s="63">
        <f>'Local multi year dist'!S45</f>
        <v>11229.432762459288</v>
      </c>
      <c r="H45" s="63">
        <f>'Local multi year dist'!T45</f>
        <v>8211.5636297262663</v>
      </c>
      <c r="I45" s="63">
        <f>'Local multi year dist'!U45</f>
        <v>12943.976492042273</v>
      </c>
      <c r="J45" s="63">
        <f>'Local multi year dist'!V45</f>
        <v>13352.20120356778</v>
      </c>
      <c r="K45" s="63">
        <f>'Local multi year dist'!W45</f>
        <v>13352.201212904944</v>
      </c>
      <c r="L45" s="63">
        <f>'Local multi year dist'!X45</f>
        <v>11527.144645260372</v>
      </c>
      <c r="M45" s="63">
        <f>'Local multi year dist'!Y45</f>
        <v>9624.5488864035578</v>
      </c>
      <c r="N45" s="63">
        <f>'Local multi year dist'!Z45</f>
        <v>9624.5488864035578</v>
      </c>
      <c r="O45" s="63">
        <f>'Local multi year dist'!AA45</f>
        <v>9624.5488864035578</v>
      </c>
      <c r="P45" s="63">
        <f>'Local multi year dist'!AB45</f>
        <v>9624.5488864035578</v>
      </c>
      <c r="Q45" s="63">
        <f>'Local multi year dist'!AC45</f>
        <v>9624.5488864035578</v>
      </c>
      <c r="R45" s="63">
        <f>'Local multi year dist'!AD45</f>
        <v>9624.5488864035578</v>
      </c>
      <c r="S45" s="63">
        <f>'Local multi year dist'!AE45</f>
        <v>9624.5488864035578</v>
      </c>
      <c r="T45" s="63"/>
      <c r="U45" s="63">
        <f>'Local multi year dist'!AG45</f>
        <v>0</v>
      </c>
      <c r="V45" s="63">
        <f>'Local multi year dist'!AH45</f>
        <v>16953.087357825079</v>
      </c>
      <c r="W45" s="63">
        <f>'Local multi year dist'!AI45</f>
        <v>4251.9073795856639</v>
      </c>
      <c r="X45" s="63">
        <f>'Local multi year dist'!AJ45</f>
        <v>3569.5226186778505</v>
      </c>
      <c r="Y45" s="63">
        <f>'Local multi year dist'!AK45</f>
        <v>3569.5226186436144</v>
      </c>
      <c r="Z45" s="63">
        <f>'Local multi year dist'!AL45</f>
        <v>4117.4586795684054</v>
      </c>
      <c r="AA45" s="63">
        <f>'Local multi year dist'!AM45</f>
        <v>3010.906664232964</v>
      </c>
      <c r="AB45" s="63">
        <f>'Local multi year dist'!AN45</f>
        <v>4746.1247137488335</v>
      </c>
      <c r="AC45" s="63">
        <f>'Local multi year dist'!AO45</f>
        <v>4895.8071079748515</v>
      </c>
      <c r="AD45" s="63">
        <f>'Local multi year dist'!AP45</f>
        <v>4895.8071113984788</v>
      </c>
      <c r="AE45" s="63">
        <f>'Local multi year dist'!AQ45</f>
        <v>4226.6197032621367</v>
      </c>
      <c r="AF45" s="63">
        <f>'Local multi year dist'!AR45</f>
        <v>3529.0012583479711</v>
      </c>
      <c r="AG45" s="63">
        <f>'Local multi year dist'!AS45</f>
        <v>3529.0012583479711</v>
      </c>
      <c r="AH45" s="63">
        <f>'Local multi year dist'!AT45</f>
        <v>3529.0012583479711</v>
      </c>
      <c r="AI45" s="63">
        <f>'Local multi year dist'!AU45</f>
        <v>3529.0012583479711</v>
      </c>
      <c r="AJ45" s="63">
        <f>'Local multi year dist'!AV45</f>
        <v>3529.0012583479711</v>
      </c>
      <c r="AK45" s="63">
        <f>'Local multi year dist'!AW45</f>
        <v>3529.0012583479711</v>
      </c>
      <c r="AL45" s="63">
        <f>'Local multi year dist'!AX45</f>
        <v>3529.0012583479711</v>
      </c>
      <c r="AN45" s="63">
        <f>'Local multi year dist'!AZ45</f>
        <v>0</v>
      </c>
      <c r="AO45" s="63">
        <f>'Local multi year dist'!BA45</f>
        <v>4238.2718394562698</v>
      </c>
      <c r="AP45" s="63">
        <f>'Local multi year dist'!BB45</f>
        <v>1062.976844896416</v>
      </c>
      <c r="AQ45" s="63">
        <f>'Local multi year dist'!BC45</f>
        <v>892.38065466946261</v>
      </c>
      <c r="AR45" s="63">
        <f>'Local multi year dist'!BD45</f>
        <v>892.38065466090359</v>
      </c>
      <c r="AS45" s="63">
        <f>'Local multi year dist'!BE45</f>
        <v>1029.3646698921013</v>
      </c>
      <c r="AT45" s="63">
        <f>'Local multi year dist'!BF45</f>
        <v>752.72666605824099</v>
      </c>
      <c r="AU45" s="63">
        <f>'Local multi year dist'!BG45</f>
        <v>1186.5311784372084</v>
      </c>
      <c r="AV45" s="63">
        <f>'Local multi year dist'!BH45</f>
        <v>1223.9517769937129</v>
      </c>
      <c r="AW45" s="63">
        <f>'Local multi year dist'!BI45</f>
        <v>1223.9517778496197</v>
      </c>
      <c r="AX45" s="63">
        <f>'Local multi year dist'!BJ45</f>
        <v>1056.6549258155342</v>
      </c>
      <c r="AY45" s="63">
        <f>'Local multi year dist'!BK45</f>
        <v>882.25031458699277</v>
      </c>
      <c r="AZ45" s="63">
        <f>'Local multi year dist'!BL45</f>
        <v>882.25031458699277</v>
      </c>
      <c r="BA45" s="63">
        <f>'Local multi year dist'!BM45</f>
        <v>882.25031458699277</v>
      </c>
      <c r="BB45" s="63">
        <f>'Local multi year dist'!BN45</f>
        <v>882.25031458699277</v>
      </c>
      <c r="BC45" s="63">
        <f>'Local multi year dist'!BO45</f>
        <v>882.25031458699277</v>
      </c>
      <c r="BD45" s="63">
        <f>'Local multi year dist'!BP45</f>
        <v>882.25031458699277</v>
      </c>
      <c r="BE45" s="63">
        <f>'Local multi year dist'!BQ45</f>
        <v>882.25031458699277</v>
      </c>
      <c r="BF45" s="63"/>
      <c r="BG45" s="63"/>
      <c r="BH45" s="63"/>
      <c r="BI45" s="63"/>
      <c r="BJ45" s="63"/>
      <c r="BK45" s="63"/>
      <c r="BL45" s="63"/>
      <c r="BM45" s="63"/>
      <c r="BN45" s="63"/>
      <c r="BO45" s="63"/>
      <c r="BP45" s="63"/>
      <c r="BQ45" s="63"/>
    </row>
    <row r="46" spans="1:69" x14ac:dyDescent="0.3">
      <c r="A46" t="str">
        <f>'Local multi year dist'!M46</f>
        <v>Fluvanna County</v>
      </c>
      <c r="B46" s="63">
        <f>'Local multi year dist'!N46</f>
        <v>7888.7187052227046</v>
      </c>
      <c r="C46" s="63">
        <f>'Local multi year dist'!O46</f>
        <v>49939.890250771459</v>
      </c>
      <c r="D46" s="63">
        <f>'Local multi year dist'!P46</f>
        <v>12957.857895360579</v>
      </c>
      <c r="E46" s="63">
        <f>'Local multi year dist'!Q46</f>
        <v>10376.933886466079</v>
      </c>
      <c r="F46" s="63">
        <f>'Local multi year dist'!R46</f>
        <v>10376.933886366551</v>
      </c>
      <c r="G46" s="63">
        <f>'Local multi year dist'!S46</f>
        <v>11969.834922621438</v>
      </c>
      <c r="H46" s="63">
        <f>'Local multi year dist'!T46</f>
        <v>8752.9854075104158</v>
      </c>
      <c r="I46" s="63">
        <f>'Local multi year dist'!U46</f>
        <v>13797.425491517588</v>
      </c>
      <c r="J46" s="63">
        <f>'Local multi year dist'!V46</f>
        <v>14232.566118088731</v>
      </c>
      <c r="K46" s="63">
        <f>'Local multi year dist'!W46</f>
        <v>14232.566128041533</v>
      </c>
      <c r="L46" s="63">
        <f>'Local multi year dist'!X46</f>
        <v>12287.176160332485</v>
      </c>
      <c r="M46" s="63">
        <f>'Local multi year dist'!Y46</f>
        <v>10259.134527265333</v>
      </c>
      <c r="N46" s="63">
        <f>'Local multi year dist'!Z46</f>
        <v>10259.134527265333</v>
      </c>
      <c r="O46" s="63">
        <f>'Local multi year dist'!AA46</f>
        <v>10259.134527265333</v>
      </c>
      <c r="P46" s="63">
        <f>'Local multi year dist'!AB46</f>
        <v>10259.134527265333</v>
      </c>
      <c r="Q46" s="63">
        <f>'Local multi year dist'!AC46</f>
        <v>10259.134527265333</v>
      </c>
      <c r="R46" s="63">
        <f>'Local multi year dist'!AD46</f>
        <v>10259.134527265333</v>
      </c>
      <c r="S46" s="63">
        <f>'Local multi year dist'!AE46</f>
        <v>10259.134527265333</v>
      </c>
      <c r="T46" s="63"/>
      <c r="U46" s="63">
        <f>'Local multi year dist'!AG46</f>
        <v>0</v>
      </c>
      <c r="V46" s="63">
        <f>'Local multi year dist'!AH46</f>
        <v>18070.873337461897</v>
      </c>
      <c r="W46" s="63">
        <f>'Local multi year dist'!AI46</f>
        <v>4532.2529210968069</v>
      </c>
      <c r="X46" s="63">
        <f>'Local multi year dist'!AJ46</f>
        <v>3804.8757583708953</v>
      </c>
      <c r="Y46" s="63">
        <f>'Local multi year dist'!AK46</f>
        <v>3804.8757583344022</v>
      </c>
      <c r="Z46" s="63">
        <f>'Local multi year dist'!AL46</f>
        <v>4388.9394716278603</v>
      </c>
      <c r="AA46" s="63">
        <f>'Local multi year dist'!AM46</f>
        <v>3209.4279827538189</v>
      </c>
      <c r="AB46" s="63">
        <f>'Local multi year dist'!AN46</f>
        <v>5059.0560135564483</v>
      </c>
      <c r="AC46" s="63">
        <f>'Local multi year dist'!AO46</f>
        <v>5218.6075766325348</v>
      </c>
      <c r="AD46" s="63">
        <f>'Local multi year dist'!AP46</f>
        <v>5218.607580281895</v>
      </c>
      <c r="AE46" s="63">
        <f>'Local multi year dist'!AQ46</f>
        <v>4505.2979254552438</v>
      </c>
      <c r="AF46" s="63">
        <f>'Local multi year dist'!AR46</f>
        <v>3761.6826599972878</v>
      </c>
      <c r="AG46" s="63">
        <f>'Local multi year dist'!AS46</f>
        <v>3761.6826599972878</v>
      </c>
      <c r="AH46" s="63">
        <f>'Local multi year dist'!AT46</f>
        <v>3761.6826599972878</v>
      </c>
      <c r="AI46" s="63">
        <f>'Local multi year dist'!AU46</f>
        <v>3761.6826599972878</v>
      </c>
      <c r="AJ46" s="63">
        <f>'Local multi year dist'!AV46</f>
        <v>3761.6826599972878</v>
      </c>
      <c r="AK46" s="63">
        <f>'Local multi year dist'!AW46</f>
        <v>3761.6826599972878</v>
      </c>
      <c r="AL46" s="63">
        <f>'Local multi year dist'!AX46</f>
        <v>3761.6826599972878</v>
      </c>
      <c r="AN46" s="63">
        <f>'Local multi year dist'!AZ46</f>
        <v>0</v>
      </c>
      <c r="AO46" s="63">
        <f>'Local multi year dist'!BA46</f>
        <v>4517.7183343654742</v>
      </c>
      <c r="AP46" s="63">
        <f>'Local multi year dist'!BB46</f>
        <v>1133.0632302742017</v>
      </c>
      <c r="AQ46" s="63">
        <f>'Local multi year dist'!BC46</f>
        <v>951.21893959272381</v>
      </c>
      <c r="AR46" s="63">
        <f>'Local multi year dist'!BD46</f>
        <v>951.21893958360056</v>
      </c>
      <c r="AS46" s="63">
        <f>'Local multi year dist'!BE46</f>
        <v>1097.2348679069651</v>
      </c>
      <c r="AT46" s="63">
        <f>'Local multi year dist'!BF46</f>
        <v>802.35699568845473</v>
      </c>
      <c r="AU46" s="63">
        <f>'Local multi year dist'!BG46</f>
        <v>1264.7640033891121</v>
      </c>
      <c r="AV46" s="63">
        <f>'Local multi year dist'!BH46</f>
        <v>1304.6518941581337</v>
      </c>
      <c r="AW46" s="63">
        <f>'Local multi year dist'!BI46</f>
        <v>1304.6518950704738</v>
      </c>
      <c r="AX46" s="63">
        <f>'Local multi year dist'!BJ46</f>
        <v>1126.3244813638109</v>
      </c>
      <c r="AY46" s="63">
        <f>'Local multi year dist'!BK46</f>
        <v>940.42066499932196</v>
      </c>
      <c r="AZ46" s="63">
        <f>'Local multi year dist'!BL46</f>
        <v>940.42066499932196</v>
      </c>
      <c r="BA46" s="63">
        <f>'Local multi year dist'!BM46</f>
        <v>940.42066499932196</v>
      </c>
      <c r="BB46" s="63">
        <f>'Local multi year dist'!BN46</f>
        <v>940.42066499932196</v>
      </c>
      <c r="BC46" s="63">
        <f>'Local multi year dist'!BO46</f>
        <v>940.42066499932196</v>
      </c>
      <c r="BD46" s="63">
        <f>'Local multi year dist'!BP46</f>
        <v>940.42066499932196</v>
      </c>
      <c r="BE46" s="63">
        <f>'Local multi year dist'!BQ46</f>
        <v>940.42066499932196</v>
      </c>
      <c r="BF46" s="63"/>
      <c r="BG46" s="63"/>
      <c r="BH46" s="63"/>
      <c r="BI46" s="63"/>
      <c r="BJ46" s="63"/>
      <c r="BK46" s="63"/>
      <c r="BL46" s="63"/>
      <c r="BM46" s="63"/>
      <c r="BN46" s="63"/>
      <c r="BO46" s="63"/>
      <c r="BP46" s="63"/>
      <c r="BQ46" s="63"/>
    </row>
    <row r="47" spans="1:69" x14ac:dyDescent="0.3">
      <c r="A47" t="str">
        <f>'Local multi year dist'!M47</f>
        <v>Franklin City</v>
      </c>
      <c r="B47" s="63">
        <f>'Local multi year dist'!N47</f>
        <v>38792.977550425094</v>
      </c>
      <c r="C47" s="63">
        <f>'Local multi year dist'!O47</f>
        <v>245580.69741874238</v>
      </c>
      <c r="D47" s="63">
        <f>'Local multi year dist'!P47</f>
        <v>63720.60016584539</v>
      </c>
      <c r="E47" s="63">
        <f>'Local multi year dist'!Q47</f>
        <v>51028.839833446647</v>
      </c>
      <c r="F47" s="63">
        <f>'Local multi year dist'!R47</f>
        <v>51028.839832957216</v>
      </c>
      <c r="G47" s="63">
        <f>'Local multi year dist'!S47</f>
        <v>58861.971732891056</v>
      </c>
      <c r="H47" s="63">
        <f>'Local multi year dist'!T47</f>
        <v>43043.031333839928</v>
      </c>
      <c r="I47" s="63">
        <f>'Local multi year dist'!U47</f>
        <v>67849.195458287591</v>
      </c>
      <c r="J47" s="63">
        <f>'Local multi year dist'!V47</f>
        <v>69989.010704415792</v>
      </c>
      <c r="K47" s="63">
        <f>'Local multi year dist'!W47</f>
        <v>69989.010753358947</v>
      </c>
      <c r="L47" s="63">
        <f>'Local multi year dist'!X47</f>
        <v>60422.505448233002</v>
      </c>
      <c r="M47" s="63">
        <f>'Local multi year dist'!Y47</f>
        <v>50449.558448511016</v>
      </c>
      <c r="N47" s="63">
        <f>'Local multi year dist'!Z47</f>
        <v>50449.558448511016</v>
      </c>
      <c r="O47" s="63">
        <f>'Local multi year dist'!AA47</f>
        <v>50449.558448511016</v>
      </c>
      <c r="P47" s="63">
        <f>'Local multi year dist'!AB47</f>
        <v>50449.558448511016</v>
      </c>
      <c r="Q47" s="63">
        <f>'Local multi year dist'!AC47</f>
        <v>50449.558448511016</v>
      </c>
      <c r="R47" s="63">
        <f>'Local multi year dist'!AD47</f>
        <v>50449.558448511016</v>
      </c>
      <c r="S47" s="63">
        <f>'Local multi year dist'!AE47</f>
        <v>50449.558448511016</v>
      </c>
      <c r="T47" s="63"/>
      <c r="U47" s="63">
        <f>'Local multi year dist'!AG47</f>
        <v>0</v>
      </c>
      <c r="V47" s="63">
        <f>'Local multi year dist'!AH47</f>
        <v>88863.985381127161</v>
      </c>
      <c r="W47" s="63">
        <f>'Local multi year dist'!AI47</f>
        <v>22287.470550135869</v>
      </c>
      <c r="X47" s="63">
        <f>'Local multi year dist'!AJ47</f>
        <v>18710.574605597103</v>
      </c>
      <c r="Y47" s="63">
        <f>'Local multi year dist'!AK47</f>
        <v>18710.574605417645</v>
      </c>
      <c r="Z47" s="63">
        <f>'Local multi year dist'!AL47</f>
        <v>21582.722968726717</v>
      </c>
      <c r="AA47" s="63">
        <f>'Local multi year dist'!AM47</f>
        <v>15782.44482240797</v>
      </c>
      <c r="AB47" s="63">
        <f>'Local multi year dist'!AN47</f>
        <v>24878.038334705449</v>
      </c>
      <c r="AC47" s="63">
        <f>'Local multi year dist'!AO47</f>
        <v>25662.637258285791</v>
      </c>
      <c r="AD47" s="63">
        <f>'Local multi year dist'!AP47</f>
        <v>25662.637276231613</v>
      </c>
      <c r="AE47" s="63">
        <f>'Local multi year dist'!AQ47</f>
        <v>22154.918664352099</v>
      </c>
      <c r="AF47" s="63">
        <f>'Local multi year dist'!AR47</f>
        <v>18498.171431120703</v>
      </c>
      <c r="AG47" s="63">
        <f>'Local multi year dist'!AS47</f>
        <v>18498.171431120703</v>
      </c>
      <c r="AH47" s="63">
        <f>'Local multi year dist'!AT47</f>
        <v>18498.171431120703</v>
      </c>
      <c r="AI47" s="63">
        <f>'Local multi year dist'!AU47</f>
        <v>18498.171431120703</v>
      </c>
      <c r="AJ47" s="63">
        <f>'Local multi year dist'!AV47</f>
        <v>18498.171431120703</v>
      </c>
      <c r="AK47" s="63">
        <f>'Local multi year dist'!AW47</f>
        <v>18498.171431120703</v>
      </c>
      <c r="AL47" s="63">
        <f>'Local multi year dist'!AX47</f>
        <v>18498.171431120703</v>
      </c>
      <c r="AN47" s="63">
        <f>'Local multi year dist'!AZ47</f>
        <v>0</v>
      </c>
      <c r="AO47" s="63">
        <f>'Local multi year dist'!BA47</f>
        <v>22215.99634528179</v>
      </c>
      <c r="AP47" s="63">
        <f>'Local multi year dist'!BB47</f>
        <v>5571.8676375339674</v>
      </c>
      <c r="AQ47" s="63">
        <f>'Local multi year dist'!BC47</f>
        <v>4677.6436513992758</v>
      </c>
      <c r="AR47" s="63">
        <f>'Local multi year dist'!BD47</f>
        <v>4677.6436513544113</v>
      </c>
      <c r="AS47" s="63">
        <f>'Local multi year dist'!BE47</f>
        <v>5395.6807421816793</v>
      </c>
      <c r="AT47" s="63">
        <f>'Local multi year dist'!BF47</f>
        <v>3945.6112056019924</v>
      </c>
      <c r="AU47" s="63">
        <f>'Local multi year dist'!BG47</f>
        <v>6219.5095836763621</v>
      </c>
      <c r="AV47" s="63">
        <f>'Local multi year dist'!BH47</f>
        <v>6415.6593145714478</v>
      </c>
      <c r="AW47" s="63">
        <f>'Local multi year dist'!BI47</f>
        <v>6415.6593190579033</v>
      </c>
      <c r="AX47" s="63">
        <f>'Local multi year dist'!BJ47</f>
        <v>5538.7296660880247</v>
      </c>
      <c r="AY47" s="63">
        <f>'Local multi year dist'!BK47</f>
        <v>4624.5428577801758</v>
      </c>
      <c r="AZ47" s="63">
        <f>'Local multi year dist'!BL47</f>
        <v>4624.5428577801758</v>
      </c>
      <c r="BA47" s="63">
        <f>'Local multi year dist'!BM47</f>
        <v>4624.5428577801758</v>
      </c>
      <c r="BB47" s="63">
        <f>'Local multi year dist'!BN47</f>
        <v>4624.5428577801758</v>
      </c>
      <c r="BC47" s="63">
        <f>'Local multi year dist'!BO47</f>
        <v>4624.5428577801758</v>
      </c>
      <c r="BD47" s="63">
        <f>'Local multi year dist'!BP47</f>
        <v>4624.5428577801758</v>
      </c>
      <c r="BE47" s="63">
        <f>'Local multi year dist'!BQ47</f>
        <v>4624.5428577801758</v>
      </c>
      <c r="BF47" s="63"/>
      <c r="BG47" s="63"/>
      <c r="BH47" s="63"/>
      <c r="BI47" s="63"/>
      <c r="BJ47" s="63"/>
      <c r="BK47" s="63"/>
      <c r="BL47" s="63"/>
      <c r="BM47" s="63"/>
      <c r="BN47" s="63"/>
      <c r="BO47" s="63"/>
      <c r="BP47" s="63"/>
      <c r="BQ47" s="63"/>
    </row>
    <row r="48" spans="1:69" x14ac:dyDescent="0.3">
      <c r="A48" t="str">
        <f>'Local multi year dist'!M48</f>
        <v>Franklin County</v>
      </c>
      <c r="B48" s="63">
        <f>'Local multi year dist'!N48</f>
        <v>3212.4163799618227</v>
      </c>
      <c r="C48" s="63">
        <f>'Local multi year dist'!O48</f>
        <v>20336.347060881162</v>
      </c>
      <c r="D48" s="63">
        <f>'Local multi year dist'!P48</f>
        <v>5276.6534728530187</v>
      </c>
      <c r="E48" s="63">
        <f>'Local multi year dist'!Q48</f>
        <v>4225.6586444887644</v>
      </c>
      <c r="F48" s="63">
        <f>'Local multi year dist'!R48</f>
        <v>4225.6586444482346</v>
      </c>
      <c r="G48" s="63">
        <f>'Local multi year dist'!S48</f>
        <v>4874.3142210674932</v>
      </c>
      <c r="H48" s="63">
        <f>'Local multi year dist'!T48</f>
        <v>3564.3600370789836</v>
      </c>
      <c r="I48" s="63">
        <f>'Local multi year dist'!U48</f>
        <v>5618.5392465458217</v>
      </c>
      <c r="J48" s="63">
        <f>'Local multi year dist'!V48</f>
        <v>5795.7356872629371</v>
      </c>
      <c r="K48" s="63">
        <f>'Local multi year dist'!W48</f>
        <v>5795.7356913158819</v>
      </c>
      <c r="L48" s="63">
        <f>'Local multi year dist'!X48</f>
        <v>5003.5408075580735</v>
      </c>
      <c r="M48" s="63">
        <f>'Local multi year dist'!Y48</f>
        <v>4177.6888023400061</v>
      </c>
      <c r="N48" s="63">
        <f>'Local multi year dist'!Z48</f>
        <v>4177.6888023400061</v>
      </c>
      <c r="O48" s="63">
        <f>'Local multi year dist'!AA48</f>
        <v>4177.6888023400061</v>
      </c>
      <c r="P48" s="63">
        <f>'Local multi year dist'!AB48</f>
        <v>4177.6888023400061</v>
      </c>
      <c r="Q48" s="63">
        <f>'Local multi year dist'!AC48</f>
        <v>4177.6888023400061</v>
      </c>
      <c r="R48" s="63">
        <f>'Local multi year dist'!AD48</f>
        <v>4177.6888023400061</v>
      </c>
      <c r="S48" s="63">
        <f>'Local multi year dist'!AE48</f>
        <v>4177.6888023400061</v>
      </c>
      <c r="T48" s="63"/>
      <c r="U48" s="63">
        <f>'Local multi year dist'!AG48</f>
        <v>0</v>
      </c>
      <c r="V48" s="63">
        <f>'Local multi year dist'!AH48</f>
        <v>7358.7576992757204</v>
      </c>
      <c r="W48" s="63">
        <f>'Local multi year dist'!AI48</f>
        <v>1845.6081482816894</v>
      </c>
      <c r="X48" s="63">
        <f>'Local multi year dist'!AJ48</f>
        <v>1549.40816964588</v>
      </c>
      <c r="Y48" s="63">
        <f>'Local multi year dist'!AK48</f>
        <v>1549.4081696310193</v>
      </c>
      <c r="Z48" s="63">
        <f>'Local multi year dist'!AL48</f>
        <v>1787.2485477247471</v>
      </c>
      <c r="AA48" s="63">
        <f>'Local multi year dist'!AM48</f>
        <v>1306.932013595627</v>
      </c>
      <c r="AB48" s="63">
        <f>'Local multi year dist'!AN48</f>
        <v>2060.1310570668011</v>
      </c>
      <c r="AC48" s="63">
        <f>'Local multi year dist'!AO48</f>
        <v>2125.1030853297434</v>
      </c>
      <c r="AD48" s="63">
        <f>'Local multi year dist'!AP48</f>
        <v>2125.1030868158232</v>
      </c>
      <c r="AE48" s="63">
        <f>'Local multi year dist'!AQ48</f>
        <v>1834.6316294379601</v>
      </c>
      <c r="AF48" s="63">
        <f>'Local multi year dist'!AR48</f>
        <v>1531.8192275246688</v>
      </c>
      <c r="AG48" s="63">
        <f>'Local multi year dist'!AS48</f>
        <v>1531.8192275246688</v>
      </c>
      <c r="AH48" s="63">
        <f>'Local multi year dist'!AT48</f>
        <v>1531.8192275246688</v>
      </c>
      <c r="AI48" s="63">
        <f>'Local multi year dist'!AU48</f>
        <v>1531.8192275246688</v>
      </c>
      <c r="AJ48" s="63">
        <f>'Local multi year dist'!AV48</f>
        <v>1531.8192275246688</v>
      </c>
      <c r="AK48" s="63">
        <f>'Local multi year dist'!AW48</f>
        <v>1531.8192275246688</v>
      </c>
      <c r="AL48" s="63">
        <f>'Local multi year dist'!AX48</f>
        <v>1531.8192275246688</v>
      </c>
      <c r="AN48" s="63">
        <f>'Local multi year dist'!AZ48</f>
        <v>0</v>
      </c>
      <c r="AO48" s="63">
        <f>'Local multi year dist'!BA48</f>
        <v>1839.6894248189301</v>
      </c>
      <c r="AP48" s="63">
        <f>'Local multi year dist'!BB48</f>
        <v>461.40203707042235</v>
      </c>
      <c r="AQ48" s="63">
        <f>'Local multi year dist'!BC48</f>
        <v>387.35204241146999</v>
      </c>
      <c r="AR48" s="63">
        <f>'Local multi year dist'!BD48</f>
        <v>387.35204240775482</v>
      </c>
      <c r="AS48" s="63">
        <f>'Local multi year dist'!BE48</f>
        <v>446.81213693118679</v>
      </c>
      <c r="AT48" s="63">
        <f>'Local multi year dist'!BF48</f>
        <v>326.73300339890676</v>
      </c>
      <c r="AU48" s="63">
        <f>'Local multi year dist'!BG48</f>
        <v>515.03276426670027</v>
      </c>
      <c r="AV48" s="63">
        <f>'Local multi year dist'!BH48</f>
        <v>531.27577133243585</v>
      </c>
      <c r="AW48" s="63">
        <f>'Local multi year dist'!BI48</f>
        <v>531.2757717039558</v>
      </c>
      <c r="AX48" s="63">
        <f>'Local multi year dist'!BJ48</f>
        <v>458.65790735949003</v>
      </c>
      <c r="AY48" s="63">
        <f>'Local multi year dist'!BK48</f>
        <v>382.9548068811672</v>
      </c>
      <c r="AZ48" s="63">
        <f>'Local multi year dist'!BL48</f>
        <v>382.9548068811672</v>
      </c>
      <c r="BA48" s="63">
        <f>'Local multi year dist'!BM48</f>
        <v>382.9548068811672</v>
      </c>
      <c r="BB48" s="63">
        <f>'Local multi year dist'!BN48</f>
        <v>382.9548068811672</v>
      </c>
      <c r="BC48" s="63">
        <f>'Local multi year dist'!BO48</f>
        <v>382.9548068811672</v>
      </c>
      <c r="BD48" s="63">
        <f>'Local multi year dist'!BP48</f>
        <v>382.9548068811672</v>
      </c>
      <c r="BE48" s="63">
        <f>'Local multi year dist'!BQ48</f>
        <v>382.9548068811672</v>
      </c>
      <c r="BF48" s="63"/>
      <c r="BG48" s="63"/>
      <c r="BH48" s="63"/>
      <c r="BI48" s="63"/>
      <c r="BJ48" s="63"/>
      <c r="BK48" s="63"/>
      <c r="BL48" s="63"/>
      <c r="BM48" s="63"/>
      <c r="BN48" s="63"/>
      <c r="BO48" s="63"/>
      <c r="BP48" s="63"/>
      <c r="BQ48" s="63"/>
    </row>
    <row r="49" spans="1:69" x14ac:dyDescent="0.3">
      <c r="A49" t="str">
        <f>'Local multi year dist'!M49</f>
        <v>Frederick County</v>
      </c>
      <c r="B49" s="63">
        <f>'Local multi year dist'!N49</f>
        <v>51927.287559636046</v>
      </c>
      <c r="C49" s="63">
        <f>'Local multi year dist'!O49</f>
        <v>328728.04046512966</v>
      </c>
      <c r="D49" s="63">
        <f>'Local multi year dist'!P49</f>
        <v>85294.765630801325</v>
      </c>
      <c r="E49" s="63">
        <f>'Local multi year dist'!Q49</f>
        <v>68305.899860913312</v>
      </c>
      <c r="F49" s="63">
        <f>'Local multi year dist'!R49</f>
        <v>68305.899860258171</v>
      </c>
      <c r="G49" s="63">
        <f>'Local multi year dist'!S49</f>
        <v>78791.129877255546</v>
      </c>
      <c r="H49" s="63">
        <f>'Local multi year dist'!T49</f>
        <v>57616.300852529901</v>
      </c>
      <c r="I49" s="63">
        <f>'Local multi year dist'!U49</f>
        <v>90821.19769416473</v>
      </c>
      <c r="J49" s="63">
        <f>'Local multi year dist'!V49</f>
        <v>93685.499653604682</v>
      </c>
      <c r="K49" s="63">
        <f>'Local multi year dist'!W49</f>
        <v>93685.499719118743</v>
      </c>
      <c r="L49" s="63">
        <f>'Local multi year dist'!X49</f>
        <v>80880.020395590633</v>
      </c>
      <c r="M49" s="63">
        <f>'Local multi year dist'!Y49</f>
        <v>67530.488615040347</v>
      </c>
      <c r="N49" s="63">
        <f>'Local multi year dist'!Z49</f>
        <v>67530.488615040347</v>
      </c>
      <c r="O49" s="63">
        <f>'Local multi year dist'!AA49</f>
        <v>67530.488615040347</v>
      </c>
      <c r="P49" s="63">
        <f>'Local multi year dist'!AB49</f>
        <v>67530.488615040347</v>
      </c>
      <c r="Q49" s="63">
        <f>'Local multi year dist'!AC49</f>
        <v>67530.488615040347</v>
      </c>
      <c r="R49" s="63">
        <f>'Local multi year dist'!AD49</f>
        <v>67530.488615040347</v>
      </c>
      <c r="S49" s="63">
        <f>'Local multi year dist'!AE49</f>
        <v>67530.488615040347</v>
      </c>
      <c r="T49" s="63"/>
      <c r="U49" s="63">
        <f>'Local multi year dist'!AG49</f>
        <v>0</v>
      </c>
      <c r="V49" s="63">
        <f>'Local multi year dist'!AH49</f>
        <v>118951.05799968475</v>
      </c>
      <c r="W49" s="63">
        <f>'Local multi year dist'!AI49</f>
        <v>29833.438042477435</v>
      </c>
      <c r="X49" s="63">
        <f>'Local multi year dist'!AJ49</f>
        <v>25045.496615668213</v>
      </c>
      <c r="Y49" s="63">
        <f>'Local multi year dist'!AK49</f>
        <v>25045.496615427997</v>
      </c>
      <c r="Z49" s="63">
        <f>'Local multi year dist'!AL49</f>
        <v>28890.080954993697</v>
      </c>
      <c r="AA49" s="63">
        <f>'Local multi year dist'!AM49</f>
        <v>21125.976979260959</v>
      </c>
      <c r="AB49" s="63">
        <f>'Local multi year dist'!AN49</f>
        <v>33301.105821193734</v>
      </c>
      <c r="AC49" s="63">
        <f>'Local multi year dist'!AO49</f>
        <v>34351.34987298838</v>
      </c>
      <c r="AD49" s="63">
        <f>'Local multi year dist'!AP49</f>
        <v>34351.349897010201</v>
      </c>
      <c r="AE49" s="63">
        <f>'Local multi year dist'!AQ49</f>
        <v>29656.007478383228</v>
      </c>
      <c r="AF49" s="63">
        <f>'Local multi year dist'!AR49</f>
        <v>24761.179158848128</v>
      </c>
      <c r="AG49" s="63">
        <f>'Local multi year dist'!AS49</f>
        <v>24761.179158848128</v>
      </c>
      <c r="AH49" s="63">
        <f>'Local multi year dist'!AT49</f>
        <v>24761.179158848128</v>
      </c>
      <c r="AI49" s="63">
        <f>'Local multi year dist'!AU49</f>
        <v>24761.179158848128</v>
      </c>
      <c r="AJ49" s="63">
        <f>'Local multi year dist'!AV49</f>
        <v>24761.179158848128</v>
      </c>
      <c r="AK49" s="63">
        <f>'Local multi year dist'!AW49</f>
        <v>24761.179158848128</v>
      </c>
      <c r="AL49" s="63">
        <f>'Local multi year dist'!AX49</f>
        <v>24761.179158848128</v>
      </c>
      <c r="AN49" s="63">
        <f>'Local multi year dist'!AZ49</f>
        <v>0</v>
      </c>
      <c r="AO49" s="63">
        <f>'Local multi year dist'!BA49</f>
        <v>29737.764499921188</v>
      </c>
      <c r="AP49" s="63">
        <f>'Local multi year dist'!BB49</f>
        <v>7458.3595106193588</v>
      </c>
      <c r="AQ49" s="63">
        <f>'Local multi year dist'!BC49</f>
        <v>6261.3741539170533</v>
      </c>
      <c r="AR49" s="63">
        <f>'Local multi year dist'!BD49</f>
        <v>6261.3741538569993</v>
      </c>
      <c r="AS49" s="63">
        <f>'Local multi year dist'!BE49</f>
        <v>7222.5202387484242</v>
      </c>
      <c r="AT49" s="63">
        <f>'Local multi year dist'!BF49</f>
        <v>5281.4942448152397</v>
      </c>
      <c r="AU49" s="63">
        <f>'Local multi year dist'!BG49</f>
        <v>8325.2764552984336</v>
      </c>
      <c r="AV49" s="63">
        <f>'Local multi year dist'!BH49</f>
        <v>8587.8374682470949</v>
      </c>
      <c r="AW49" s="63">
        <f>'Local multi year dist'!BI49</f>
        <v>8587.8374742525502</v>
      </c>
      <c r="AX49" s="63">
        <f>'Local multi year dist'!BJ49</f>
        <v>7414.001869595807</v>
      </c>
      <c r="AY49" s="63">
        <f>'Local multi year dist'!BK49</f>
        <v>6190.2947897120321</v>
      </c>
      <c r="AZ49" s="63">
        <f>'Local multi year dist'!BL49</f>
        <v>6190.2947897120321</v>
      </c>
      <c r="BA49" s="63">
        <f>'Local multi year dist'!BM49</f>
        <v>6190.2947897120321</v>
      </c>
      <c r="BB49" s="63">
        <f>'Local multi year dist'!BN49</f>
        <v>6190.2947897120321</v>
      </c>
      <c r="BC49" s="63">
        <f>'Local multi year dist'!BO49</f>
        <v>6190.2947897120321</v>
      </c>
      <c r="BD49" s="63">
        <f>'Local multi year dist'!BP49</f>
        <v>6190.2947897120321</v>
      </c>
      <c r="BE49" s="63">
        <f>'Local multi year dist'!BQ49</f>
        <v>6190.2947897120321</v>
      </c>
      <c r="BF49" s="63"/>
      <c r="BG49" s="63"/>
      <c r="BH49" s="63"/>
      <c r="BI49" s="63"/>
      <c r="BJ49" s="63"/>
      <c r="BK49" s="63"/>
      <c r="BL49" s="63"/>
      <c r="BM49" s="63"/>
      <c r="BN49" s="63"/>
      <c r="BO49" s="63"/>
      <c r="BP49" s="63"/>
      <c r="BQ49" s="63"/>
    </row>
    <row r="50" spans="1:69" x14ac:dyDescent="0.3">
      <c r="A50" t="str">
        <f>'Local multi year dist'!M50</f>
        <v>Fredericksburg City</v>
      </c>
      <c r="B50" s="63">
        <f>'Local multi year dist'!N50</f>
        <v>21307.673203797407</v>
      </c>
      <c r="C50" s="63">
        <f>'Local multi year dist'!O50</f>
        <v>134889.18810002189</v>
      </c>
      <c r="D50" s="63">
        <f>'Local multi year dist'!P50</f>
        <v>34999.574933860531</v>
      </c>
      <c r="E50" s="63">
        <f>'Local multi year dist'!Q50</f>
        <v>28028.41936344446</v>
      </c>
      <c r="F50" s="63">
        <f>'Local multi year dist'!R50</f>
        <v>28028.419363175632</v>
      </c>
      <c r="G50" s="63">
        <f>'Local multi year dist'!S50</f>
        <v>32330.894327080583</v>
      </c>
      <c r="H50" s="63">
        <f>'Local multi year dist'!T50</f>
        <v>23642.084296574525</v>
      </c>
      <c r="I50" s="63">
        <f>'Local multi year dist'!U50</f>
        <v>37267.272977088738</v>
      </c>
      <c r="J50" s="63">
        <f>'Local multi year dist'!V50</f>
        <v>38442.601267414924</v>
      </c>
      <c r="K50" s="63">
        <f>'Local multi year dist'!W50</f>
        <v>38442.601294297747</v>
      </c>
      <c r="L50" s="63">
        <f>'Local multi year dist'!X50</f>
        <v>33188.042824815573</v>
      </c>
      <c r="M50" s="63">
        <f>'Local multi year dist'!Y50</f>
        <v>27710.239650964089</v>
      </c>
      <c r="N50" s="63">
        <f>'Local multi year dist'!Z50</f>
        <v>27710.239650964089</v>
      </c>
      <c r="O50" s="63">
        <f>'Local multi year dist'!AA50</f>
        <v>27710.239650964089</v>
      </c>
      <c r="P50" s="63">
        <f>'Local multi year dist'!AB50</f>
        <v>27710.239650964089</v>
      </c>
      <c r="Q50" s="63">
        <f>'Local multi year dist'!AC50</f>
        <v>27710.239650964089</v>
      </c>
      <c r="R50" s="63">
        <f>'Local multi year dist'!AD50</f>
        <v>27710.239650964089</v>
      </c>
      <c r="S50" s="63">
        <f>'Local multi year dist'!AE50</f>
        <v>27710.239650964089</v>
      </c>
      <c r="T50" s="63"/>
      <c r="U50" s="63">
        <f>'Local multi year dist'!AG50</f>
        <v>0</v>
      </c>
      <c r="V50" s="63">
        <f>'Local multi year dist'!AH50</f>
        <v>48809.987777474402</v>
      </c>
      <c r="W50" s="63">
        <f>'Local multi year dist'!AI50</f>
        <v>12241.755312653231</v>
      </c>
      <c r="X50" s="63">
        <f>'Local multi year dist'!AJ50</f>
        <v>10277.087099929635</v>
      </c>
      <c r="Y50" s="63">
        <f>'Local multi year dist'!AK50</f>
        <v>10277.087099831066</v>
      </c>
      <c r="Z50" s="63">
        <f>'Local multi year dist'!AL50</f>
        <v>11854.661253262881</v>
      </c>
      <c r="AA50" s="63">
        <f>'Local multi year dist'!AM50</f>
        <v>8668.7642420773245</v>
      </c>
      <c r="AB50" s="63">
        <f>'Local multi year dist'!AN50</f>
        <v>13664.66675826587</v>
      </c>
      <c r="AC50" s="63">
        <f>'Local multi year dist'!AO50</f>
        <v>14095.620464718804</v>
      </c>
      <c r="AD50" s="63">
        <f>'Local multi year dist'!AP50</f>
        <v>14095.620474575839</v>
      </c>
      <c r="AE50" s="63">
        <f>'Local multi year dist'!AQ50</f>
        <v>12168.949035765711</v>
      </c>
      <c r="AF50" s="63">
        <f>'Local multi year dist'!AR50</f>
        <v>10160.421205353499</v>
      </c>
      <c r="AG50" s="63">
        <f>'Local multi year dist'!AS50</f>
        <v>10160.421205353499</v>
      </c>
      <c r="AH50" s="63">
        <f>'Local multi year dist'!AT50</f>
        <v>10160.421205353499</v>
      </c>
      <c r="AI50" s="63">
        <f>'Local multi year dist'!AU50</f>
        <v>10160.421205353499</v>
      </c>
      <c r="AJ50" s="63">
        <f>'Local multi year dist'!AV50</f>
        <v>10160.421205353499</v>
      </c>
      <c r="AK50" s="63">
        <f>'Local multi year dist'!AW50</f>
        <v>10160.421205353499</v>
      </c>
      <c r="AL50" s="63">
        <f>'Local multi year dist'!AX50</f>
        <v>10160.421205353499</v>
      </c>
      <c r="AN50" s="63">
        <f>'Local multi year dist'!AZ50</f>
        <v>0</v>
      </c>
      <c r="AO50" s="63">
        <f>'Local multi year dist'!BA50</f>
        <v>12202.4969443686</v>
      </c>
      <c r="AP50" s="63">
        <f>'Local multi year dist'!BB50</f>
        <v>3060.4388281633078</v>
      </c>
      <c r="AQ50" s="63">
        <f>'Local multi year dist'!BC50</f>
        <v>2569.2717749824087</v>
      </c>
      <c r="AR50" s="63">
        <f>'Local multi year dist'!BD50</f>
        <v>2569.2717749577664</v>
      </c>
      <c r="AS50" s="63">
        <f>'Local multi year dist'!BE50</f>
        <v>2963.6653133157201</v>
      </c>
      <c r="AT50" s="63">
        <f>'Local multi year dist'!BF50</f>
        <v>2167.1910605193311</v>
      </c>
      <c r="AU50" s="63">
        <f>'Local multi year dist'!BG50</f>
        <v>3416.1666895664675</v>
      </c>
      <c r="AV50" s="63">
        <f>'Local multi year dist'!BH50</f>
        <v>3523.9051161797011</v>
      </c>
      <c r="AW50" s="63">
        <f>'Local multi year dist'!BI50</f>
        <v>3523.9051186439597</v>
      </c>
      <c r="AX50" s="63">
        <f>'Local multi year dist'!BJ50</f>
        <v>3042.2372589414276</v>
      </c>
      <c r="AY50" s="63">
        <f>'Local multi year dist'!BK50</f>
        <v>2540.1053013383748</v>
      </c>
      <c r="AZ50" s="63">
        <f>'Local multi year dist'!BL50</f>
        <v>2540.1053013383748</v>
      </c>
      <c r="BA50" s="63">
        <f>'Local multi year dist'!BM50</f>
        <v>2540.1053013383748</v>
      </c>
      <c r="BB50" s="63">
        <f>'Local multi year dist'!BN50</f>
        <v>2540.1053013383748</v>
      </c>
      <c r="BC50" s="63">
        <f>'Local multi year dist'!BO50</f>
        <v>2540.1053013383748</v>
      </c>
      <c r="BD50" s="63">
        <f>'Local multi year dist'!BP50</f>
        <v>2540.1053013383748</v>
      </c>
      <c r="BE50" s="63">
        <f>'Local multi year dist'!BQ50</f>
        <v>2540.1053013383748</v>
      </c>
      <c r="BF50" s="63"/>
      <c r="BG50" s="63"/>
      <c r="BH50" s="63"/>
      <c r="BI50" s="63"/>
      <c r="BJ50" s="63"/>
      <c r="BK50" s="63"/>
      <c r="BL50" s="63"/>
      <c r="BM50" s="63"/>
      <c r="BN50" s="63"/>
      <c r="BO50" s="63"/>
      <c r="BP50" s="63"/>
      <c r="BQ50" s="63"/>
    </row>
    <row r="51" spans="1:69" x14ac:dyDescent="0.3">
      <c r="A51" t="str">
        <f>'Local multi year dist'!M51</f>
        <v>Galax City</v>
      </c>
      <c r="B51" s="63">
        <f>'Local multi year dist'!N51</f>
        <v>5652.2262887935876</v>
      </c>
      <c r="C51" s="63">
        <f>'Local multi year dist'!O51</f>
        <v>35781.673942563059</v>
      </c>
      <c r="D51" s="63">
        <f>'Local multi year dist'!P51</f>
        <v>9284.2383889439207</v>
      </c>
      <c r="E51" s="63">
        <f>'Local multi year dist'!Q51</f>
        <v>7435.0196403030159</v>
      </c>
      <c r="F51" s="63">
        <f>'Local multi year dist'!R51</f>
        <v>7435.0196402317042</v>
      </c>
      <c r="G51" s="63">
        <f>'Local multi year dist'!S51</f>
        <v>8576.3250218782468</v>
      </c>
      <c r="H51" s="63">
        <f>'Local multi year dist'!T51</f>
        <v>6271.4689259997313</v>
      </c>
      <c r="I51" s="63">
        <f>'Local multi year dist'!U51</f>
        <v>9885.7842439223969</v>
      </c>
      <c r="J51" s="63">
        <f>'Local multi year dist'!V51</f>
        <v>10197.5602598677</v>
      </c>
      <c r="K51" s="63">
        <f>'Local multi year dist'!W51</f>
        <v>10197.560266998831</v>
      </c>
      <c r="L51" s="63">
        <f>'Local multi year dist'!X51</f>
        <v>8803.6983829186356</v>
      </c>
      <c r="M51" s="63">
        <f>'Local multi year dist'!Y51</f>
        <v>7350.6170066488721</v>
      </c>
      <c r="N51" s="63">
        <f>'Local multi year dist'!Z51</f>
        <v>7350.6170066488721</v>
      </c>
      <c r="O51" s="63">
        <f>'Local multi year dist'!AA51</f>
        <v>7350.6170066488721</v>
      </c>
      <c r="P51" s="63">
        <f>'Local multi year dist'!AB51</f>
        <v>7350.6170066488721</v>
      </c>
      <c r="Q51" s="63">
        <f>'Local multi year dist'!AC51</f>
        <v>7350.6170066488721</v>
      </c>
      <c r="R51" s="63">
        <f>'Local multi year dist'!AD51</f>
        <v>7350.6170066488721</v>
      </c>
      <c r="S51" s="63">
        <f>'Local multi year dist'!AE51</f>
        <v>7350.6170066488721</v>
      </c>
      <c r="T51" s="63"/>
      <c r="U51" s="63">
        <f>'Local multi year dist'!AG51</f>
        <v>0</v>
      </c>
      <c r="V51" s="63">
        <f>'Local multi year dist'!AH51</f>
        <v>12947.687597459813</v>
      </c>
      <c r="W51" s="63">
        <f>'Local multi year dist'!AI51</f>
        <v>3247.335855837403</v>
      </c>
      <c r="X51" s="63">
        <f>'Local multi year dist'!AJ51</f>
        <v>2726.1738681111055</v>
      </c>
      <c r="Y51" s="63">
        <f>'Local multi year dist'!AK51</f>
        <v>2726.1738680849585</v>
      </c>
      <c r="Z51" s="63">
        <f>'Local multi year dist'!AL51</f>
        <v>3144.652508022024</v>
      </c>
      <c r="AA51" s="63">
        <f>'Local multi year dist'!AM51</f>
        <v>2299.5386061999011</v>
      </c>
      <c r="AB51" s="63">
        <f>'Local multi year dist'!AN51</f>
        <v>3624.7875561048781</v>
      </c>
      <c r="AC51" s="63">
        <f>'Local multi year dist'!AO51</f>
        <v>3739.1054286181566</v>
      </c>
      <c r="AD51" s="63">
        <f>'Local multi year dist'!AP51</f>
        <v>3739.1054312329043</v>
      </c>
      <c r="AE51" s="63">
        <f>'Local multi year dist'!AQ51</f>
        <v>3228.0227404034999</v>
      </c>
      <c r="AF51" s="63">
        <f>'Local multi year dist'!AR51</f>
        <v>2695.226235771253</v>
      </c>
      <c r="AG51" s="63">
        <f>'Local multi year dist'!AS51</f>
        <v>2695.226235771253</v>
      </c>
      <c r="AH51" s="63">
        <f>'Local multi year dist'!AT51</f>
        <v>2695.226235771253</v>
      </c>
      <c r="AI51" s="63">
        <f>'Local multi year dist'!AU51</f>
        <v>2695.226235771253</v>
      </c>
      <c r="AJ51" s="63">
        <f>'Local multi year dist'!AV51</f>
        <v>2695.226235771253</v>
      </c>
      <c r="AK51" s="63">
        <f>'Local multi year dist'!AW51</f>
        <v>2695.226235771253</v>
      </c>
      <c r="AL51" s="63">
        <f>'Local multi year dist'!AX51</f>
        <v>2695.226235771253</v>
      </c>
      <c r="AN51" s="63">
        <f>'Local multi year dist'!AZ51</f>
        <v>0</v>
      </c>
      <c r="AO51" s="63">
        <f>'Local multi year dist'!BA51</f>
        <v>3236.9218993649533</v>
      </c>
      <c r="AP51" s="63">
        <f>'Local multi year dist'!BB51</f>
        <v>811.83396395935074</v>
      </c>
      <c r="AQ51" s="63">
        <f>'Local multi year dist'!BC51</f>
        <v>681.54346702777639</v>
      </c>
      <c r="AR51" s="63">
        <f>'Local multi year dist'!BD51</f>
        <v>681.54346702123962</v>
      </c>
      <c r="AS51" s="63">
        <f>'Local multi year dist'!BE51</f>
        <v>786.163127005506</v>
      </c>
      <c r="AT51" s="63">
        <f>'Local multi year dist'!BF51</f>
        <v>574.88465154997527</v>
      </c>
      <c r="AU51" s="63">
        <f>'Local multi year dist'!BG51</f>
        <v>906.19688902621954</v>
      </c>
      <c r="AV51" s="63">
        <f>'Local multi year dist'!BH51</f>
        <v>934.77635715453914</v>
      </c>
      <c r="AW51" s="63">
        <f>'Local multi year dist'!BI51</f>
        <v>934.77635780822607</v>
      </c>
      <c r="AX51" s="63">
        <f>'Local multi year dist'!BJ51</f>
        <v>807.00568510087498</v>
      </c>
      <c r="AY51" s="63">
        <f>'Local multi year dist'!BK51</f>
        <v>673.80655894281324</v>
      </c>
      <c r="AZ51" s="63">
        <f>'Local multi year dist'!BL51</f>
        <v>673.80655894281324</v>
      </c>
      <c r="BA51" s="63">
        <f>'Local multi year dist'!BM51</f>
        <v>673.80655894281324</v>
      </c>
      <c r="BB51" s="63">
        <f>'Local multi year dist'!BN51</f>
        <v>673.80655894281324</v>
      </c>
      <c r="BC51" s="63">
        <f>'Local multi year dist'!BO51</f>
        <v>673.80655894281324</v>
      </c>
      <c r="BD51" s="63">
        <f>'Local multi year dist'!BP51</f>
        <v>673.80655894281324</v>
      </c>
      <c r="BE51" s="63">
        <f>'Local multi year dist'!BQ51</f>
        <v>673.80655894281324</v>
      </c>
      <c r="BF51" s="63"/>
      <c r="BG51" s="63"/>
      <c r="BH51" s="63"/>
      <c r="BI51" s="63"/>
      <c r="BJ51" s="63"/>
      <c r="BK51" s="63"/>
      <c r="BL51" s="63"/>
      <c r="BM51" s="63"/>
      <c r="BN51" s="63"/>
      <c r="BO51" s="63"/>
      <c r="BP51" s="63"/>
      <c r="BQ51" s="63"/>
    </row>
    <row r="52" spans="1:69" x14ac:dyDescent="0.3">
      <c r="A52" t="str">
        <f>'Local multi year dist'!M52</f>
        <v>Giles County</v>
      </c>
      <c r="B52" s="63">
        <f>'Local multi year dist'!N52</f>
        <v>16631.370878536527</v>
      </c>
      <c r="C52" s="63">
        <f>'Local multi year dist'!O52</f>
        <v>105285.64491013158</v>
      </c>
      <c r="D52" s="63">
        <f>'Local multi year dist'!P52</f>
        <v>27318.370511352972</v>
      </c>
      <c r="E52" s="63">
        <f>'Local multi year dist'!Q52</f>
        <v>21877.144121467143</v>
      </c>
      <c r="F52" s="63">
        <f>'Local multi year dist'!R52</f>
        <v>21877.144121257312</v>
      </c>
      <c r="G52" s="63">
        <f>'Local multi year dist'!S52</f>
        <v>25235.373625526638</v>
      </c>
      <c r="H52" s="63">
        <f>'Local multi year dist'!T52</f>
        <v>18453.458926143092</v>
      </c>
      <c r="I52" s="63">
        <f>'Local multi year dist'!U52</f>
        <v>29088.386732116975</v>
      </c>
      <c r="J52" s="63">
        <f>'Local multi year dist'!V52</f>
        <v>30005.770836589127</v>
      </c>
      <c r="K52" s="63">
        <f>'Local multi year dist'!W52</f>
        <v>30005.770857572094</v>
      </c>
      <c r="L52" s="63">
        <f>'Local multi year dist'!X52</f>
        <v>25904.407472041163</v>
      </c>
      <c r="M52" s="63">
        <f>'Local multi year dist'!Y52</f>
        <v>21628.793926038765</v>
      </c>
      <c r="N52" s="63">
        <f>'Local multi year dist'!Z52</f>
        <v>21628.793926038765</v>
      </c>
      <c r="O52" s="63">
        <f>'Local multi year dist'!AA52</f>
        <v>21628.793926038765</v>
      </c>
      <c r="P52" s="63">
        <f>'Local multi year dist'!AB52</f>
        <v>21628.793926038765</v>
      </c>
      <c r="Q52" s="63">
        <f>'Local multi year dist'!AC52</f>
        <v>21628.793926038765</v>
      </c>
      <c r="R52" s="63">
        <f>'Local multi year dist'!AD52</f>
        <v>21628.793926038765</v>
      </c>
      <c r="S52" s="63">
        <f>'Local multi year dist'!AE52</f>
        <v>21628.793926038765</v>
      </c>
      <c r="T52" s="63"/>
      <c r="U52" s="63">
        <f>'Local multi year dist'!AG52</f>
        <v>0</v>
      </c>
      <c r="V52" s="63">
        <f>'Local multi year dist'!AH52</f>
        <v>38097.872139288222</v>
      </c>
      <c r="W52" s="63">
        <f>'Local multi year dist'!AI52</f>
        <v>9555.1105398381133</v>
      </c>
      <c r="X52" s="63">
        <f>'Local multi year dist'!AJ52</f>
        <v>8021.6195112046189</v>
      </c>
      <c r="Y52" s="63">
        <f>'Local multi year dist'!AK52</f>
        <v>8021.619511127682</v>
      </c>
      <c r="Z52" s="63">
        <f>'Local multi year dist'!AL52</f>
        <v>9252.9703293597668</v>
      </c>
      <c r="AA52" s="63">
        <f>'Local multi year dist'!AM52</f>
        <v>6766.2682729191329</v>
      </c>
      <c r="AB52" s="63">
        <f>'Local multi year dist'!AN52</f>
        <v>10665.741801776223</v>
      </c>
      <c r="AC52" s="63">
        <f>'Local multi year dist'!AO52</f>
        <v>11002.115973416012</v>
      </c>
      <c r="AD52" s="63">
        <f>'Local multi year dist'!AP52</f>
        <v>11002.115981109766</v>
      </c>
      <c r="AE52" s="63">
        <f>'Local multi year dist'!AQ52</f>
        <v>9498.282739748427</v>
      </c>
      <c r="AF52" s="63">
        <f>'Local multi year dist'!AR52</f>
        <v>7930.5577728808794</v>
      </c>
      <c r="AG52" s="63">
        <f>'Local multi year dist'!AS52</f>
        <v>7930.5577728808794</v>
      </c>
      <c r="AH52" s="63">
        <f>'Local multi year dist'!AT52</f>
        <v>7930.5577728808794</v>
      </c>
      <c r="AI52" s="63">
        <f>'Local multi year dist'!AU52</f>
        <v>7930.5577728808794</v>
      </c>
      <c r="AJ52" s="63">
        <f>'Local multi year dist'!AV52</f>
        <v>7930.5577728808794</v>
      </c>
      <c r="AK52" s="63">
        <f>'Local multi year dist'!AW52</f>
        <v>7930.5577728808794</v>
      </c>
      <c r="AL52" s="63">
        <f>'Local multi year dist'!AX52</f>
        <v>7930.5577728808794</v>
      </c>
      <c r="AN52" s="63">
        <f>'Local multi year dist'!AZ52</f>
        <v>0</v>
      </c>
      <c r="AO52" s="63">
        <f>'Local multi year dist'!BA52</f>
        <v>9524.4680348220554</v>
      </c>
      <c r="AP52" s="63">
        <f>'Local multi year dist'!BB52</f>
        <v>2388.7776349595283</v>
      </c>
      <c r="AQ52" s="63">
        <f>'Local multi year dist'!BC52</f>
        <v>2005.4048778011547</v>
      </c>
      <c r="AR52" s="63">
        <f>'Local multi year dist'!BD52</f>
        <v>2005.4048777819205</v>
      </c>
      <c r="AS52" s="63">
        <f>'Local multi year dist'!BE52</f>
        <v>2313.2425823399417</v>
      </c>
      <c r="AT52" s="63">
        <f>'Local multi year dist'!BF52</f>
        <v>1691.5670682297832</v>
      </c>
      <c r="AU52" s="63">
        <f>'Local multi year dist'!BG52</f>
        <v>2666.4354504440557</v>
      </c>
      <c r="AV52" s="63">
        <f>'Local multi year dist'!BH52</f>
        <v>2750.528993354003</v>
      </c>
      <c r="AW52" s="63">
        <f>'Local multi year dist'!BI52</f>
        <v>2750.5289952774415</v>
      </c>
      <c r="AX52" s="63">
        <f>'Local multi year dist'!BJ52</f>
        <v>2374.5706849371068</v>
      </c>
      <c r="AY52" s="63">
        <f>'Local multi year dist'!BK52</f>
        <v>1982.6394432202198</v>
      </c>
      <c r="AZ52" s="63">
        <f>'Local multi year dist'!BL52</f>
        <v>1982.6394432202198</v>
      </c>
      <c r="BA52" s="63">
        <f>'Local multi year dist'!BM52</f>
        <v>1982.6394432202198</v>
      </c>
      <c r="BB52" s="63">
        <f>'Local multi year dist'!BN52</f>
        <v>1982.6394432202198</v>
      </c>
      <c r="BC52" s="63">
        <f>'Local multi year dist'!BO52</f>
        <v>1982.6394432202198</v>
      </c>
      <c r="BD52" s="63">
        <f>'Local multi year dist'!BP52</f>
        <v>1982.6394432202198</v>
      </c>
      <c r="BE52" s="63">
        <f>'Local multi year dist'!BQ52</f>
        <v>1982.6394432202198</v>
      </c>
      <c r="BF52" s="63"/>
      <c r="BG52" s="63"/>
      <c r="BH52" s="63"/>
      <c r="BI52" s="63"/>
      <c r="BJ52" s="63"/>
      <c r="BK52" s="63"/>
      <c r="BL52" s="63"/>
      <c r="BM52" s="63"/>
      <c r="BN52" s="63"/>
      <c r="BO52" s="63"/>
      <c r="BP52" s="63"/>
      <c r="BQ52" s="63"/>
    </row>
    <row r="53" spans="1:69" x14ac:dyDescent="0.3">
      <c r="A53" t="str">
        <f>'Local multi year dist'!M53</f>
        <v>Gloucester County</v>
      </c>
      <c r="B53" s="63">
        <f>'Local multi year dist'!N53</f>
        <v>17241.323355744469</v>
      </c>
      <c r="C53" s="63">
        <f>'Local multi year dist'!O53</f>
        <v>109146.97663055206</v>
      </c>
      <c r="D53" s="63">
        <f>'Local multi year dist'!P53</f>
        <v>28320.266740375697</v>
      </c>
      <c r="E53" s="63">
        <f>'Local multi year dist'!Q53</f>
        <v>22679.484370420709</v>
      </c>
      <c r="F53" s="63">
        <f>'Local multi year dist'!R53</f>
        <v>22679.484370203183</v>
      </c>
      <c r="G53" s="63">
        <f>'Local multi year dist'!S53</f>
        <v>26160.876325729329</v>
      </c>
      <c r="H53" s="63">
        <f>'Local multi year dist'!T53</f>
        <v>19130.236148373282</v>
      </c>
      <c r="I53" s="63">
        <f>'Local multi year dist'!U53</f>
        <v>30155.197981461119</v>
      </c>
      <c r="J53" s="63">
        <f>'Local multi year dist'!V53</f>
        <v>31106.226979740321</v>
      </c>
      <c r="K53" s="63">
        <f>'Local multi year dist'!W53</f>
        <v>31106.227001492833</v>
      </c>
      <c r="L53" s="63">
        <f>'Local multi year dist'!X53</f>
        <v>26854.446865881306</v>
      </c>
      <c r="M53" s="63">
        <f>'Local multi year dist'!Y53</f>
        <v>22422.025977115984</v>
      </c>
      <c r="N53" s="63">
        <f>'Local multi year dist'!Z53</f>
        <v>22422.025977115984</v>
      </c>
      <c r="O53" s="63">
        <f>'Local multi year dist'!AA53</f>
        <v>22422.025977115984</v>
      </c>
      <c r="P53" s="63">
        <f>'Local multi year dist'!AB53</f>
        <v>22422.025977115984</v>
      </c>
      <c r="Q53" s="63">
        <f>'Local multi year dist'!AC53</f>
        <v>22422.025977115984</v>
      </c>
      <c r="R53" s="63">
        <f>'Local multi year dist'!AD53</f>
        <v>22422.025977115984</v>
      </c>
      <c r="S53" s="63">
        <f>'Local multi year dist'!AE53</f>
        <v>22422.025977115984</v>
      </c>
      <c r="T53" s="63"/>
      <c r="U53" s="63">
        <f>'Local multi year dist'!AG53</f>
        <v>0</v>
      </c>
      <c r="V53" s="63">
        <f>'Local multi year dist'!AH53</f>
        <v>39495.10461383425</v>
      </c>
      <c r="W53" s="63">
        <f>'Local multi year dist'!AI53</f>
        <v>9905.5424667270418</v>
      </c>
      <c r="X53" s="63">
        <f>'Local multi year dist'!AJ53</f>
        <v>8315.8109358209258</v>
      </c>
      <c r="Y53" s="63">
        <f>'Local multi year dist'!AK53</f>
        <v>8315.8109357411668</v>
      </c>
      <c r="Z53" s="63">
        <f>'Local multi year dist'!AL53</f>
        <v>9592.321319434086</v>
      </c>
      <c r="AA53" s="63">
        <f>'Local multi year dist'!AM53</f>
        <v>7014.4199210702018</v>
      </c>
      <c r="AB53" s="63">
        <f>'Local multi year dist'!AN53</f>
        <v>11056.905926535743</v>
      </c>
      <c r="AC53" s="63">
        <f>'Local multi year dist'!AO53</f>
        <v>11405.616559238117</v>
      </c>
      <c r="AD53" s="63">
        <f>'Local multi year dist'!AP53</f>
        <v>11405.616567214038</v>
      </c>
      <c r="AE53" s="63">
        <f>'Local multi year dist'!AQ53</f>
        <v>9846.6305174898116</v>
      </c>
      <c r="AF53" s="63">
        <f>'Local multi year dist'!AR53</f>
        <v>8221.4095249425263</v>
      </c>
      <c r="AG53" s="63">
        <f>'Local multi year dist'!AS53</f>
        <v>8221.4095249425263</v>
      </c>
      <c r="AH53" s="63">
        <f>'Local multi year dist'!AT53</f>
        <v>8221.4095249425263</v>
      </c>
      <c r="AI53" s="63">
        <f>'Local multi year dist'!AU53</f>
        <v>8221.4095249425263</v>
      </c>
      <c r="AJ53" s="63">
        <f>'Local multi year dist'!AV53</f>
        <v>8221.4095249425263</v>
      </c>
      <c r="AK53" s="63">
        <f>'Local multi year dist'!AW53</f>
        <v>8221.4095249425263</v>
      </c>
      <c r="AL53" s="63">
        <f>'Local multi year dist'!AX53</f>
        <v>8221.4095249425263</v>
      </c>
      <c r="AN53" s="63">
        <f>'Local multi year dist'!AZ53</f>
        <v>0</v>
      </c>
      <c r="AO53" s="63">
        <f>'Local multi year dist'!BA53</f>
        <v>9873.7761534585625</v>
      </c>
      <c r="AP53" s="63">
        <f>'Local multi year dist'!BB53</f>
        <v>2476.3856166817604</v>
      </c>
      <c r="AQ53" s="63">
        <f>'Local multi year dist'!BC53</f>
        <v>2078.9527339552315</v>
      </c>
      <c r="AR53" s="63">
        <f>'Local multi year dist'!BD53</f>
        <v>2078.9527339352917</v>
      </c>
      <c r="AS53" s="63">
        <f>'Local multi year dist'!BE53</f>
        <v>2398.0803298585215</v>
      </c>
      <c r="AT53" s="63">
        <f>'Local multi year dist'!BF53</f>
        <v>1753.6049802675504</v>
      </c>
      <c r="AU53" s="63">
        <f>'Local multi year dist'!BG53</f>
        <v>2764.2264816339357</v>
      </c>
      <c r="AV53" s="63">
        <f>'Local multi year dist'!BH53</f>
        <v>2851.4041398095292</v>
      </c>
      <c r="AW53" s="63">
        <f>'Local multi year dist'!BI53</f>
        <v>2851.4041418035094</v>
      </c>
      <c r="AX53" s="63">
        <f>'Local multi year dist'!BJ53</f>
        <v>2461.6576293724529</v>
      </c>
      <c r="AY53" s="63">
        <f>'Local multi year dist'!BK53</f>
        <v>2055.3523812356316</v>
      </c>
      <c r="AZ53" s="63">
        <f>'Local multi year dist'!BL53</f>
        <v>2055.3523812356316</v>
      </c>
      <c r="BA53" s="63">
        <f>'Local multi year dist'!BM53</f>
        <v>2055.3523812356316</v>
      </c>
      <c r="BB53" s="63">
        <f>'Local multi year dist'!BN53</f>
        <v>2055.3523812356316</v>
      </c>
      <c r="BC53" s="63">
        <f>'Local multi year dist'!BO53</f>
        <v>2055.3523812356316</v>
      </c>
      <c r="BD53" s="63">
        <f>'Local multi year dist'!BP53</f>
        <v>2055.3523812356316</v>
      </c>
      <c r="BE53" s="63">
        <f>'Local multi year dist'!BQ53</f>
        <v>2055.3523812356316</v>
      </c>
      <c r="BF53" s="63"/>
      <c r="BG53" s="63"/>
      <c r="BH53" s="63"/>
      <c r="BI53" s="63"/>
      <c r="BJ53" s="63"/>
      <c r="BK53" s="63"/>
      <c r="BL53" s="63"/>
      <c r="BM53" s="63"/>
      <c r="BN53" s="63"/>
      <c r="BO53" s="63"/>
      <c r="BP53" s="63"/>
      <c r="BQ53" s="63"/>
    </row>
    <row r="54" spans="1:69" x14ac:dyDescent="0.3">
      <c r="A54" t="str">
        <f>'Local multi year dist'!M54</f>
        <v>Goochland County</v>
      </c>
      <c r="B54" s="63">
        <f>'Local multi year dist'!N54</f>
        <v>9149.2871581191157</v>
      </c>
      <c r="C54" s="63">
        <f>'Local multi year dist'!O54</f>
        <v>57919.975806307106</v>
      </c>
      <c r="D54" s="63">
        <f>'Local multi year dist'!P54</f>
        <v>15028.443435340876</v>
      </c>
      <c r="E54" s="63">
        <f>'Local multi year dist'!Q54</f>
        <v>12035.103734303442</v>
      </c>
      <c r="F54" s="63">
        <f>'Local multi year dist'!R54</f>
        <v>12035.103734188009</v>
      </c>
      <c r="G54" s="63">
        <f>'Local multi year dist'!S54</f>
        <v>13882.540503040327</v>
      </c>
      <c r="H54" s="63">
        <f>'Local multi year dist'!T54</f>
        <v>10151.658333452802</v>
      </c>
      <c r="I54" s="63">
        <f>'Local multi year dist'!U54</f>
        <v>16002.168740162149</v>
      </c>
      <c r="J54" s="63">
        <f>'Local multi year dist'!V54</f>
        <v>16506.842147267856</v>
      </c>
      <c r="K54" s="63">
        <f>'Local multi year dist'!W54</f>
        <v>16506.842158811054</v>
      </c>
      <c r="L54" s="63">
        <f>'Local multi year dist'!X54</f>
        <v>14250.590907602107</v>
      </c>
      <c r="M54" s="63">
        <f>'Local multi year dist'!Y54</f>
        <v>11898.480766158245</v>
      </c>
      <c r="N54" s="63">
        <f>'Local multi year dist'!Z54</f>
        <v>11898.480766158245</v>
      </c>
      <c r="O54" s="63">
        <f>'Local multi year dist'!AA54</f>
        <v>11898.480766158245</v>
      </c>
      <c r="P54" s="63">
        <f>'Local multi year dist'!AB54</f>
        <v>11898.480766158245</v>
      </c>
      <c r="Q54" s="63">
        <f>'Local multi year dist'!AC54</f>
        <v>11898.480766158245</v>
      </c>
      <c r="R54" s="63">
        <f>'Local multi year dist'!AD54</f>
        <v>11898.480766158245</v>
      </c>
      <c r="S54" s="63">
        <f>'Local multi year dist'!AE54</f>
        <v>11898.480766158245</v>
      </c>
      <c r="T54" s="63"/>
      <c r="U54" s="63">
        <f>'Local multi year dist'!AG54</f>
        <v>0</v>
      </c>
      <c r="V54" s="63">
        <f>'Local multi year dist'!AH54</f>
        <v>20958.487118190344</v>
      </c>
      <c r="W54" s="63">
        <f>'Local multi year dist'!AI54</f>
        <v>5256.4789033339257</v>
      </c>
      <c r="X54" s="63">
        <f>'Local multi year dist'!AJ54</f>
        <v>4412.8713692445954</v>
      </c>
      <c r="Y54" s="63">
        <f>'Local multi year dist'!AK54</f>
        <v>4412.8713692022702</v>
      </c>
      <c r="Z54" s="63">
        <f>'Local multi year dist'!AL54</f>
        <v>5090.2648511147863</v>
      </c>
      <c r="AA54" s="63">
        <f>'Local multi year dist'!AM54</f>
        <v>3722.2747222660269</v>
      </c>
      <c r="AB54" s="63">
        <f>'Local multi year dist'!AN54</f>
        <v>5867.4618713927875</v>
      </c>
      <c r="AC54" s="63">
        <f>'Local multi year dist'!AO54</f>
        <v>6052.5087873315479</v>
      </c>
      <c r="AD54" s="63">
        <f>'Local multi year dist'!AP54</f>
        <v>6052.5087915640524</v>
      </c>
      <c r="AE54" s="63">
        <f>'Local multi year dist'!AQ54</f>
        <v>5225.216666120773</v>
      </c>
      <c r="AF54" s="63">
        <f>'Local multi year dist'!AR54</f>
        <v>4362.7762809246897</v>
      </c>
      <c r="AG54" s="63">
        <f>'Local multi year dist'!AS54</f>
        <v>4362.7762809246897</v>
      </c>
      <c r="AH54" s="63">
        <f>'Local multi year dist'!AT54</f>
        <v>4362.7762809246897</v>
      </c>
      <c r="AI54" s="63">
        <f>'Local multi year dist'!AU54</f>
        <v>4362.7762809246897</v>
      </c>
      <c r="AJ54" s="63">
        <f>'Local multi year dist'!AV54</f>
        <v>4362.7762809246897</v>
      </c>
      <c r="AK54" s="63">
        <f>'Local multi year dist'!AW54</f>
        <v>4362.7762809246897</v>
      </c>
      <c r="AL54" s="63">
        <f>'Local multi year dist'!AX54</f>
        <v>4362.7762809246897</v>
      </c>
      <c r="AN54" s="63">
        <f>'Local multi year dist'!AZ54</f>
        <v>0</v>
      </c>
      <c r="AO54" s="63">
        <f>'Local multi year dist'!BA54</f>
        <v>5239.6217795475859</v>
      </c>
      <c r="AP54" s="63">
        <f>'Local multi year dist'!BB54</f>
        <v>1314.1197258334814</v>
      </c>
      <c r="AQ54" s="63">
        <f>'Local multi year dist'!BC54</f>
        <v>1103.2178423111488</v>
      </c>
      <c r="AR54" s="63">
        <f>'Local multi year dist'!BD54</f>
        <v>1103.2178423005676</v>
      </c>
      <c r="AS54" s="63">
        <f>'Local multi year dist'!BE54</f>
        <v>1272.5662127786966</v>
      </c>
      <c r="AT54" s="63">
        <f>'Local multi year dist'!BF54</f>
        <v>930.56868056650671</v>
      </c>
      <c r="AU54" s="63">
        <f>'Local multi year dist'!BG54</f>
        <v>1466.8654678481969</v>
      </c>
      <c r="AV54" s="63">
        <f>'Local multi year dist'!BH54</f>
        <v>1513.127196832887</v>
      </c>
      <c r="AW54" s="63">
        <f>'Local multi year dist'!BI54</f>
        <v>1513.1271978910131</v>
      </c>
      <c r="AX54" s="63">
        <f>'Local multi year dist'!BJ54</f>
        <v>1306.3041665301932</v>
      </c>
      <c r="AY54" s="63">
        <f>'Local multi year dist'!BK54</f>
        <v>1090.6940702311724</v>
      </c>
      <c r="AZ54" s="63">
        <f>'Local multi year dist'!BL54</f>
        <v>1090.6940702311724</v>
      </c>
      <c r="BA54" s="63">
        <f>'Local multi year dist'!BM54</f>
        <v>1090.6940702311724</v>
      </c>
      <c r="BB54" s="63">
        <f>'Local multi year dist'!BN54</f>
        <v>1090.6940702311724</v>
      </c>
      <c r="BC54" s="63">
        <f>'Local multi year dist'!BO54</f>
        <v>1090.6940702311724</v>
      </c>
      <c r="BD54" s="63">
        <f>'Local multi year dist'!BP54</f>
        <v>1090.6940702311724</v>
      </c>
      <c r="BE54" s="63">
        <f>'Local multi year dist'!BQ54</f>
        <v>1090.6940702311724</v>
      </c>
      <c r="BF54" s="63"/>
      <c r="BG54" s="63"/>
      <c r="BH54" s="63"/>
      <c r="BI54" s="63"/>
      <c r="BJ54" s="63"/>
      <c r="BK54" s="63"/>
      <c r="BL54" s="63"/>
      <c r="BM54" s="63"/>
      <c r="BN54" s="63"/>
      <c r="BO54" s="63"/>
      <c r="BP54" s="63"/>
      <c r="BQ54" s="63"/>
    </row>
    <row r="55" spans="1:69" x14ac:dyDescent="0.3">
      <c r="A55" t="str">
        <f>'Local multi year dist'!M55</f>
        <v>Grayson County</v>
      </c>
      <c r="B55" s="63">
        <f>'Local multi year dist'!N55</f>
        <v>9108.6236596385879</v>
      </c>
      <c r="C55" s="63">
        <f>'Local multi year dist'!O55</f>
        <v>57662.553691612411</v>
      </c>
      <c r="D55" s="63">
        <f>'Local multi year dist'!P55</f>
        <v>14961.65035340603</v>
      </c>
      <c r="E55" s="63">
        <f>'Local multi year dist'!Q55</f>
        <v>11981.614384373206</v>
      </c>
      <c r="F55" s="63">
        <f>'Local multi year dist'!R55</f>
        <v>11981.614384258286</v>
      </c>
      <c r="G55" s="63">
        <f>'Local multi year dist'!S55</f>
        <v>13820.840323026816</v>
      </c>
      <c r="H55" s="63">
        <f>'Local multi year dist'!T55</f>
        <v>10106.539851970791</v>
      </c>
      <c r="I55" s="63">
        <f>'Local multi year dist'!U55</f>
        <v>15931.047990205876</v>
      </c>
      <c r="J55" s="63">
        <f>'Local multi year dist'!V55</f>
        <v>16433.478404391113</v>
      </c>
      <c r="K55" s="63">
        <f>'Local multi year dist'!W55</f>
        <v>16433.478415883008</v>
      </c>
      <c r="L55" s="63">
        <f>'Local multi year dist'!X55</f>
        <v>14187.254948012765</v>
      </c>
      <c r="M55" s="63">
        <f>'Local multi year dist'!Y55</f>
        <v>11845.598629419765</v>
      </c>
      <c r="N55" s="63">
        <f>'Local multi year dist'!Z55</f>
        <v>11845.598629419765</v>
      </c>
      <c r="O55" s="63">
        <f>'Local multi year dist'!AA55</f>
        <v>11845.598629419765</v>
      </c>
      <c r="P55" s="63">
        <f>'Local multi year dist'!AB55</f>
        <v>11845.598629419765</v>
      </c>
      <c r="Q55" s="63">
        <f>'Local multi year dist'!AC55</f>
        <v>11845.598629419765</v>
      </c>
      <c r="R55" s="63">
        <f>'Local multi year dist'!AD55</f>
        <v>11845.598629419765</v>
      </c>
      <c r="S55" s="63">
        <f>'Local multi year dist'!AE55</f>
        <v>11845.598629419765</v>
      </c>
      <c r="T55" s="63"/>
      <c r="U55" s="63">
        <f>'Local multi year dist'!AG55</f>
        <v>0</v>
      </c>
      <c r="V55" s="63">
        <f>'Local multi year dist'!AH55</f>
        <v>20865.338286553946</v>
      </c>
      <c r="W55" s="63">
        <f>'Local multi year dist'!AI55</f>
        <v>5233.1167748746639</v>
      </c>
      <c r="X55" s="63">
        <f>'Local multi year dist'!AJ55</f>
        <v>4393.2586076035086</v>
      </c>
      <c r="Y55" s="63">
        <f>'Local multi year dist'!AK55</f>
        <v>4393.2586075613717</v>
      </c>
      <c r="Z55" s="63">
        <f>'Local multi year dist'!AL55</f>
        <v>5067.6414517764988</v>
      </c>
      <c r="AA55" s="63">
        <f>'Local multi year dist'!AM55</f>
        <v>3705.7312790559558</v>
      </c>
      <c r="AB55" s="63">
        <f>'Local multi year dist'!AN55</f>
        <v>5841.3842630754871</v>
      </c>
      <c r="AC55" s="63">
        <f>'Local multi year dist'!AO55</f>
        <v>6025.6087482767416</v>
      </c>
      <c r="AD55" s="63">
        <f>'Local multi year dist'!AP55</f>
        <v>6025.608752490436</v>
      </c>
      <c r="AE55" s="63">
        <f>'Local multi year dist'!AQ55</f>
        <v>5201.9934809380147</v>
      </c>
      <c r="AF55" s="63">
        <f>'Local multi year dist'!AR55</f>
        <v>4343.3861641205804</v>
      </c>
      <c r="AG55" s="63">
        <f>'Local multi year dist'!AS55</f>
        <v>4343.3861641205804</v>
      </c>
      <c r="AH55" s="63">
        <f>'Local multi year dist'!AT55</f>
        <v>4343.3861641205804</v>
      </c>
      <c r="AI55" s="63">
        <f>'Local multi year dist'!AU55</f>
        <v>4343.3861641205804</v>
      </c>
      <c r="AJ55" s="63">
        <f>'Local multi year dist'!AV55</f>
        <v>4343.3861641205804</v>
      </c>
      <c r="AK55" s="63">
        <f>'Local multi year dist'!AW55</f>
        <v>4343.3861641205804</v>
      </c>
      <c r="AL55" s="63">
        <f>'Local multi year dist'!AX55</f>
        <v>4343.3861641205804</v>
      </c>
      <c r="AN55" s="63">
        <f>'Local multi year dist'!AZ55</f>
        <v>0</v>
      </c>
      <c r="AO55" s="63">
        <f>'Local multi year dist'!BA55</f>
        <v>5216.3345716384865</v>
      </c>
      <c r="AP55" s="63">
        <f>'Local multi year dist'!BB55</f>
        <v>1308.279193718666</v>
      </c>
      <c r="AQ55" s="63">
        <f>'Local multi year dist'!BC55</f>
        <v>1098.3146519008772</v>
      </c>
      <c r="AR55" s="63">
        <f>'Local multi year dist'!BD55</f>
        <v>1098.3146518903429</v>
      </c>
      <c r="AS55" s="63">
        <f>'Local multi year dist'!BE55</f>
        <v>1266.9103629441247</v>
      </c>
      <c r="AT55" s="63">
        <f>'Local multi year dist'!BF55</f>
        <v>926.43281976398896</v>
      </c>
      <c r="AU55" s="63">
        <f>'Local multi year dist'!BG55</f>
        <v>1460.3460657688718</v>
      </c>
      <c r="AV55" s="63">
        <f>'Local multi year dist'!BH55</f>
        <v>1506.4021870691854</v>
      </c>
      <c r="AW55" s="63">
        <f>'Local multi year dist'!BI55</f>
        <v>1506.402188122609</v>
      </c>
      <c r="AX55" s="63">
        <f>'Local multi year dist'!BJ55</f>
        <v>1300.4983702345037</v>
      </c>
      <c r="AY55" s="63">
        <f>'Local multi year dist'!BK55</f>
        <v>1085.8465410301451</v>
      </c>
      <c r="AZ55" s="63">
        <f>'Local multi year dist'!BL55</f>
        <v>1085.8465410301451</v>
      </c>
      <c r="BA55" s="63">
        <f>'Local multi year dist'!BM55</f>
        <v>1085.8465410301451</v>
      </c>
      <c r="BB55" s="63">
        <f>'Local multi year dist'!BN55</f>
        <v>1085.8465410301451</v>
      </c>
      <c r="BC55" s="63">
        <f>'Local multi year dist'!BO55</f>
        <v>1085.8465410301451</v>
      </c>
      <c r="BD55" s="63">
        <f>'Local multi year dist'!BP55</f>
        <v>1085.8465410301451</v>
      </c>
      <c r="BE55" s="63">
        <f>'Local multi year dist'!BQ55</f>
        <v>1085.8465410301451</v>
      </c>
      <c r="BF55" s="63"/>
      <c r="BG55" s="63"/>
      <c r="BH55" s="63"/>
      <c r="BI55" s="63"/>
      <c r="BJ55" s="63"/>
      <c r="BK55" s="63"/>
      <c r="BL55" s="63"/>
      <c r="BM55" s="63"/>
      <c r="BN55" s="63"/>
      <c r="BO55" s="63"/>
      <c r="BP55" s="63"/>
      <c r="BQ55" s="63"/>
    </row>
    <row r="56" spans="1:69" x14ac:dyDescent="0.3">
      <c r="A56" t="str">
        <f>'Local multi year dist'!M56</f>
        <v>Greene County</v>
      </c>
      <c r="B56" s="63">
        <f>'Local multi year dist'!N56</f>
        <v>7238.1027295342346</v>
      </c>
      <c r="C56" s="63">
        <f>'Local multi year dist'!O56</f>
        <v>45821.136415656292</v>
      </c>
      <c r="D56" s="63">
        <f>'Local multi year dist'!P56</f>
        <v>11889.168584403005</v>
      </c>
      <c r="E56" s="63">
        <f>'Local multi year dist'!Q56</f>
        <v>9521.1042875822786</v>
      </c>
      <c r="F56" s="63">
        <f>'Local multi year dist'!R56</f>
        <v>9521.1042874909599</v>
      </c>
      <c r="G56" s="63">
        <f>'Local multi year dist'!S56</f>
        <v>10982.632042405237</v>
      </c>
      <c r="H56" s="63">
        <f>'Local multi year dist'!T56</f>
        <v>8031.0897037982177</v>
      </c>
      <c r="I56" s="63">
        <f>'Local multi year dist'!U56</f>
        <v>12659.493492217169</v>
      </c>
      <c r="J56" s="63">
        <f>'Local multi year dist'!V56</f>
        <v>13058.746232060796</v>
      </c>
      <c r="K56" s="63">
        <f>'Local multi year dist'!W56</f>
        <v>13058.746241192746</v>
      </c>
      <c r="L56" s="63">
        <f>'Local multi year dist'!X56</f>
        <v>11273.800806903002</v>
      </c>
      <c r="M56" s="63">
        <f>'Local multi year dist'!Y56</f>
        <v>9413.0203394496348</v>
      </c>
      <c r="N56" s="63">
        <f>'Local multi year dist'!Z56</f>
        <v>9413.0203394496348</v>
      </c>
      <c r="O56" s="63">
        <f>'Local multi year dist'!AA56</f>
        <v>9413.0203394496348</v>
      </c>
      <c r="P56" s="63">
        <f>'Local multi year dist'!AB56</f>
        <v>9413.0203394496348</v>
      </c>
      <c r="Q56" s="63">
        <f>'Local multi year dist'!AC56</f>
        <v>9413.0203394496348</v>
      </c>
      <c r="R56" s="63">
        <f>'Local multi year dist'!AD56</f>
        <v>9413.0203394496348</v>
      </c>
      <c r="S56" s="63">
        <f>'Local multi year dist'!AE56</f>
        <v>9413.0203394496348</v>
      </c>
      <c r="T56" s="63"/>
      <c r="U56" s="63">
        <f>'Local multi year dist'!AG56</f>
        <v>0</v>
      </c>
      <c r="V56" s="63">
        <f>'Local multi year dist'!AH56</f>
        <v>16580.492031279475</v>
      </c>
      <c r="W56" s="63">
        <f>'Local multi year dist'!AI56</f>
        <v>4158.4588657486174</v>
      </c>
      <c r="X56" s="63">
        <f>'Local multi year dist'!AJ56</f>
        <v>3491.071572113502</v>
      </c>
      <c r="Y56" s="63">
        <f>'Local multi year dist'!AK56</f>
        <v>3491.0715720800185</v>
      </c>
      <c r="Z56" s="63">
        <f>'Local multi year dist'!AL56</f>
        <v>4026.9650822152535</v>
      </c>
      <c r="AA56" s="63">
        <f>'Local multi year dist'!AM56</f>
        <v>2944.732891392679</v>
      </c>
      <c r="AB56" s="63">
        <f>'Local multi year dist'!AN56</f>
        <v>4641.814280479628</v>
      </c>
      <c r="AC56" s="63">
        <f>'Local multi year dist'!AO56</f>
        <v>4788.2069517556247</v>
      </c>
      <c r="AD56" s="63">
        <f>'Local multi year dist'!AP56</f>
        <v>4788.2069551040067</v>
      </c>
      <c r="AE56" s="63">
        <f>'Local multi year dist'!AQ56</f>
        <v>4133.726962531101</v>
      </c>
      <c r="AF56" s="63">
        <f>'Local multi year dist'!AR56</f>
        <v>3451.4407911315325</v>
      </c>
      <c r="AG56" s="63">
        <f>'Local multi year dist'!AS56</f>
        <v>3451.4407911315325</v>
      </c>
      <c r="AH56" s="63">
        <f>'Local multi year dist'!AT56</f>
        <v>3451.4407911315325</v>
      </c>
      <c r="AI56" s="63">
        <f>'Local multi year dist'!AU56</f>
        <v>3451.4407911315325</v>
      </c>
      <c r="AJ56" s="63">
        <f>'Local multi year dist'!AV56</f>
        <v>3451.4407911315325</v>
      </c>
      <c r="AK56" s="63">
        <f>'Local multi year dist'!AW56</f>
        <v>3451.4407911315325</v>
      </c>
      <c r="AL56" s="63">
        <f>'Local multi year dist'!AX56</f>
        <v>3451.4407911315325</v>
      </c>
      <c r="AN56" s="63">
        <f>'Local multi year dist'!AZ56</f>
        <v>0</v>
      </c>
      <c r="AO56" s="63">
        <f>'Local multi year dist'!BA56</f>
        <v>4145.1230078198687</v>
      </c>
      <c r="AP56" s="63">
        <f>'Local multi year dist'!BB56</f>
        <v>1039.6147164371544</v>
      </c>
      <c r="AQ56" s="63">
        <f>'Local multi year dist'!BC56</f>
        <v>872.76789302837551</v>
      </c>
      <c r="AR56" s="63">
        <f>'Local multi year dist'!BD56</f>
        <v>872.76789302000464</v>
      </c>
      <c r="AS56" s="63">
        <f>'Local multi year dist'!BE56</f>
        <v>1006.7412705538134</v>
      </c>
      <c r="AT56" s="63">
        <f>'Local multi year dist'!BF56</f>
        <v>736.18322284816975</v>
      </c>
      <c r="AU56" s="63">
        <f>'Local multi year dist'!BG56</f>
        <v>1160.453570119907</v>
      </c>
      <c r="AV56" s="63">
        <f>'Local multi year dist'!BH56</f>
        <v>1197.0517379389062</v>
      </c>
      <c r="AW56" s="63">
        <f>'Local multi year dist'!BI56</f>
        <v>1197.0517387760017</v>
      </c>
      <c r="AX56" s="63">
        <f>'Local multi year dist'!BJ56</f>
        <v>1033.4317406327752</v>
      </c>
      <c r="AY56" s="63">
        <f>'Local multi year dist'!BK56</f>
        <v>862.86019778288312</v>
      </c>
      <c r="AZ56" s="63">
        <f>'Local multi year dist'!BL56</f>
        <v>862.86019778288312</v>
      </c>
      <c r="BA56" s="63">
        <f>'Local multi year dist'!BM56</f>
        <v>862.86019778288312</v>
      </c>
      <c r="BB56" s="63">
        <f>'Local multi year dist'!BN56</f>
        <v>862.86019778288312</v>
      </c>
      <c r="BC56" s="63">
        <f>'Local multi year dist'!BO56</f>
        <v>862.86019778288312</v>
      </c>
      <c r="BD56" s="63">
        <f>'Local multi year dist'!BP56</f>
        <v>862.86019778288312</v>
      </c>
      <c r="BE56" s="63">
        <f>'Local multi year dist'!BQ56</f>
        <v>862.86019778288312</v>
      </c>
      <c r="BF56" s="63"/>
      <c r="BG56" s="63"/>
      <c r="BH56" s="63"/>
      <c r="BI56" s="63"/>
      <c r="BJ56" s="63"/>
      <c r="BK56" s="63"/>
      <c r="BL56" s="63"/>
      <c r="BM56" s="63"/>
      <c r="BN56" s="63"/>
      <c r="BO56" s="63"/>
      <c r="BP56" s="63"/>
      <c r="BQ56" s="63"/>
    </row>
    <row r="57" spans="1:69" x14ac:dyDescent="0.3">
      <c r="A57" t="str">
        <f>'Local multi year dist'!M57</f>
        <v>Greensville County</v>
      </c>
      <c r="B57" s="63">
        <f>'Local multi year dist'!N57</f>
        <v>5042.2738115856464</v>
      </c>
      <c r="C57" s="63">
        <f>'Local multi year dist'!O57</f>
        <v>31920.342222142586</v>
      </c>
      <c r="D57" s="63">
        <f>'Local multi year dist'!P57</f>
        <v>8282.3421599211961</v>
      </c>
      <c r="E57" s="63">
        <f>'Local multi year dist'!Q57</f>
        <v>6632.679391349453</v>
      </c>
      <c r="F57" s="63">
        <f>'Local multi year dist'!R57</f>
        <v>6632.6793912858375</v>
      </c>
      <c r="G57" s="63">
        <f>'Local multi year dist'!S57</f>
        <v>7650.8223216755596</v>
      </c>
      <c r="H57" s="63">
        <f>'Local multi year dist'!T57</f>
        <v>5594.6917037695448</v>
      </c>
      <c r="I57" s="63">
        <f>'Local multi year dist'!U57</f>
        <v>8818.9729945782528</v>
      </c>
      <c r="J57" s="63">
        <f>'Local multi year dist'!V57</f>
        <v>9097.1041167165095</v>
      </c>
      <c r="K57" s="63">
        <f>'Local multi year dist'!W57</f>
        <v>9097.1041230780938</v>
      </c>
      <c r="L57" s="63">
        <f>'Local multi year dist'!X57</f>
        <v>7853.6589890784953</v>
      </c>
      <c r="M57" s="63">
        <f>'Local multi year dist'!Y57</f>
        <v>6557.3849555716561</v>
      </c>
      <c r="N57" s="63">
        <f>'Local multi year dist'!Z57</f>
        <v>6557.3849555716561</v>
      </c>
      <c r="O57" s="63">
        <f>'Local multi year dist'!AA57</f>
        <v>6557.3849555716561</v>
      </c>
      <c r="P57" s="63">
        <f>'Local multi year dist'!AB57</f>
        <v>6557.3849555716561</v>
      </c>
      <c r="Q57" s="63">
        <f>'Local multi year dist'!AC57</f>
        <v>6557.3849555716561</v>
      </c>
      <c r="R57" s="63">
        <f>'Local multi year dist'!AD57</f>
        <v>6557.3849555716561</v>
      </c>
      <c r="S57" s="63">
        <f>'Local multi year dist'!AE57</f>
        <v>6557.3849555716561</v>
      </c>
      <c r="T57" s="63"/>
      <c r="U57" s="63">
        <f>'Local multi year dist'!AG57</f>
        <v>0</v>
      </c>
      <c r="V57" s="63">
        <f>'Local multi year dist'!AH57</f>
        <v>11550.455122913791</v>
      </c>
      <c r="W57" s="63">
        <f>'Local multi year dist'!AI57</f>
        <v>2896.9039289484749</v>
      </c>
      <c r="X57" s="63">
        <f>'Local multi year dist'!AJ57</f>
        <v>2431.9824434947996</v>
      </c>
      <c r="Y57" s="63">
        <f>'Local multi year dist'!AK57</f>
        <v>2431.9824434714737</v>
      </c>
      <c r="Z57" s="63">
        <f>'Local multi year dist'!AL57</f>
        <v>2805.3015179477047</v>
      </c>
      <c r="AA57" s="63">
        <f>'Local multi year dist'!AM57</f>
        <v>2051.3869580488326</v>
      </c>
      <c r="AB57" s="63">
        <f>'Local multi year dist'!AN57</f>
        <v>3233.6234313453592</v>
      </c>
      <c r="AC57" s="63">
        <f>'Local multi year dist'!AO57</f>
        <v>3335.6048427960532</v>
      </c>
      <c r="AD57" s="63">
        <f>'Local multi year dist'!AP57</f>
        <v>3335.6048451286342</v>
      </c>
      <c r="AE57" s="63">
        <f>'Local multi year dist'!AQ57</f>
        <v>2879.6749626621149</v>
      </c>
      <c r="AF57" s="63">
        <f>'Local multi year dist'!AR57</f>
        <v>2404.3744837096069</v>
      </c>
      <c r="AG57" s="63">
        <f>'Local multi year dist'!AS57</f>
        <v>2404.3744837096069</v>
      </c>
      <c r="AH57" s="63">
        <f>'Local multi year dist'!AT57</f>
        <v>2404.3744837096069</v>
      </c>
      <c r="AI57" s="63">
        <f>'Local multi year dist'!AU57</f>
        <v>2404.3744837096069</v>
      </c>
      <c r="AJ57" s="63">
        <f>'Local multi year dist'!AV57</f>
        <v>2404.3744837096069</v>
      </c>
      <c r="AK57" s="63">
        <f>'Local multi year dist'!AW57</f>
        <v>2404.3744837096069</v>
      </c>
      <c r="AL57" s="63">
        <f>'Local multi year dist'!AX57</f>
        <v>2404.3744837096069</v>
      </c>
      <c r="AN57" s="63">
        <f>'Local multi year dist'!AZ57</f>
        <v>0</v>
      </c>
      <c r="AO57" s="63">
        <f>'Local multi year dist'!BA57</f>
        <v>2887.6137807284476</v>
      </c>
      <c r="AP57" s="63">
        <f>'Local multi year dist'!BB57</f>
        <v>724.22598223711873</v>
      </c>
      <c r="AQ57" s="63">
        <f>'Local multi year dist'!BC57</f>
        <v>607.99561087369989</v>
      </c>
      <c r="AR57" s="63">
        <f>'Local multi year dist'!BD57</f>
        <v>607.99561086786844</v>
      </c>
      <c r="AS57" s="63">
        <f>'Local multi year dist'!BE57</f>
        <v>701.32537948692618</v>
      </c>
      <c r="AT57" s="63">
        <f>'Local multi year dist'!BF57</f>
        <v>512.84673951220816</v>
      </c>
      <c r="AU57" s="63">
        <f>'Local multi year dist'!BG57</f>
        <v>808.40585783633981</v>
      </c>
      <c r="AV57" s="63">
        <f>'Local multi year dist'!BH57</f>
        <v>833.90121069901329</v>
      </c>
      <c r="AW57" s="63">
        <f>'Local multi year dist'!BI57</f>
        <v>833.90121128215856</v>
      </c>
      <c r="AX57" s="63">
        <f>'Local multi year dist'!BJ57</f>
        <v>719.91874066552873</v>
      </c>
      <c r="AY57" s="63">
        <f>'Local multi year dist'!BK57</f>
        <v>601.09362092740173</v>
      </c>
      <c r="AZ57" s="63">
        <f>'Local multi year dist'!BL57</f>
        <v>601.09362092740173</v>
      </c>
      <c r="BA57" s="63">
        <f>'Local multi year dist'!BM57</f>
        <v>601.09362092740173</v>
      </c>
      <c r="BB57" s="63">
        <f>'Local multi year dist'!BN57</f>
        <v>601.09362092740173</v>
      </c>
      <c r="BC57" s="63">
        <f>'Local multi year dist'!BO57</f>
        <v>601.09362092740173</v>
      </c>
      <c r="BD57" s="63">
        <f>'Local multi year dist'!BP57</f>
        <v>601.09362092740173</v>
      </c>
      <c r="BE57" s="63">
        <f>'Local multi year dist'!BQ57</f>
        <v>601.09362092740173</v>
      </c>
      <c r="BF57" s="63"/>
      <c r="BG57" s="63"/>
      <c r="BH57" s="63"/>
      <c r="BI57" s="63"/>
      <c r="BJ57" s="63"/>
      <c r="BK57" s="63"/>
      <c r="BL57" s="63"/>
      <c r="BM57" s="63"/>
      <c r="BN57" s="63"/>
      <c r="BO57" s="63"/>
      <c r="BP57" s="63"/>
      <c r="BQ57" s="63"/>
    </row>
    <row r="58" spans="1:69" x14ac:dyDescent="0.3">
      <c r="A58" t="str">
        <f>'Local multi year dist'!M58</f>
        <v>Halifax County</v>
      </c>
      <c r="B58" s="63">
        <f>'Local multi year dist'!N58</f>
        <v>14354.21496362688</v>
      </c>
      <c r="C58" s="63">
        <f>'Local multi year dist'!O58</f>
        <v>90870.006487228471</v>
      </c>
      <c r="D58" s="63">
        <f>'Local multi year dist'!P58</f>
        <v>23577.957923001464</v>
      </c>
      <c r="E58" s="63">
        <f>'Local multi year dist'!Q58</f>
        <v>18881.740525373843</v>
      </c>
      <c r="F58" s="63">
        <f>'Local multi year dist'!R58</f>
        <v>18881.740525192745</v>
      </c>
      <c r="G58" s="63">
        <f>'Local multi year dist'!S58</f>
        <v>21780.163544769937</v>
      </c>
      <c r="H58" s="63">
        <f>'Local multi year dist'!T58</f>
        <v>15926.823963150397</v>
      </c>
      <c r="I58" s="63">
        <f>'Local multi year dist'!U58</f>
        <v>25105.624734565507</v>
      </c>
      <c r="J58" s="63">
        <f>'Local multi year dist'!V58</f>
        <v>25897.40123549135</v>
      </c>
      <c r="K58" s="63">
        <f>'Local multi year dist'!W58</f>
        <v>25897.401253601343</v>
      </c>
      <c r="L58" s="63">
        <f>'Local multi year dist'!X58</f>
        <v>22357.593735037972</v>
      </c>
      <c r="M58" s="63">
        <f>'Local multi year dist'!Y58</f>
        <v>18667.394268683824</v>
      </c>
      <c r="N58" s="63">
        <f>'Local multi year dist'!Z58</f>
        <v>18667.394268683824</v>
      </c>
      <c r="O58" s="63">
        <f>'Local multi year dist'!AA58</f>
        <v>18667.394268683824</v>
      </c>
      <c r="P58" s="63">
        <f>'Local multi year dist'!AB58</f>
        <v>18667.394268683824</v>
      </c>
      <c r="Q58" s="63">
        <f>'Local multi year dist'!AC58</f>
        <v>18667.394268683824</v>
      </c>
      <c r="R58" s="63">
        <f>'Local multi year dist'!AD58</f>
        <v>18667.394268683824</v>
      </c>
      <c r="S58" s="63">
        <f>'Local multi year dist'!AE58</f>
        <v>18667.394268683824</v>
      </c>
      <c r="T58" s="63"/>
      <c r="U58" s="63">
        <f>'Local multi year dist'!AG58</f>
        <v>0</v>
      </c>
      <c r="V58" s="63">
        <f>'Local multi year dist'!AH58</f>
        <v>32881.537567649742</v>
      </c>
      <c r="W58" s="63">
        <f>'Local multi year dist'!AI58</f>
        <v>8246.8313461194466</v>
      </c>
      <c r="X58" s="63">
        <f>'Local multi year dist'!AJ58</f>
        <v>6923.3048593037429</v>
      </c>
      <c r="Y58" s="63">
        <f>'Local multi year dist'!AK58</f>
        <v>6923.3048592373398</v>
      </c>
      <c r="Z58" s="63">
        <f>'Local multi year dist'!AL58</f>
        <v>7986.0599664156425</v>
      </c>
      <c r="AA58" s="63">
        <f>'Local multi year dist'!AM58</f>
        <v>5839.835453155144</v>
      </c>
      <c r="AB58" s="63">
        <f>'Local multi year dist'!AN58</f>
        <v>9205.3957360073509</v>
      </c>
      <c r="AC58" s="63">
        <f>'Local multi year dist'!AO58</f>
        <v>9495.7137863468288</v>
      </c>
      <c r="AD58" s="63">
        <f>'Local multi year dist'!AP58</f>
        <v>9495.7137929871587</v>
      </c>
      <c r="AE58" s="63">
        <f>'Local multi year dist'!AQ58</f>
        <v>8197.7843695139236</v>
      </c>
      <c r="AF58" s="63">
        <f>'Local multi year dist'!AR58</f>
        <v>6844.7112318507352</v>
      </c>
      <c r="AG58" s="63">
        <f>'Local multi year dist'!AS58</f>
        <v>6844.7112318507352</v>
      </c>
      <c r="AH58" s="63">
        <f>'Local multi year dist'!AT58</f>
        <v>6844.7112318507352</v>
      </c>
      <c r="AI58" s="63">
        <f>'Local multi year dist'!AU58</f>
        <v>6844.7112318507352</v>
      </c>
      <c r="AJ58" s="63">
        <f>'Local multi year dist'!AV58</f>
        <v>6844.7112318507352</v>
      </c>
      <c r="AK58" s="63">
        <f>'Local multi year dist'!AW58</f>
        <v>6844.7112318507352</v>
      </c>
      <c r="AL58" s="63">
        <f>'Local multi year dist'!AX58</f>
        <v>6844.7112318507352</v>
      </c>
      <c r="AN58" s="63">
        <f>'Local multi year dist'!AZ58</f>
        <v>0</v>
      </c>
      <c r="AO58" s="63">
        <f>'Local multi year dist'!BA58</f>
        <v>8220.3843919124356</v>
      </c>
      <c r="AP58" s="63">
        <f>'Local multi year dist'!BB58</f>
        <v>2061.7078365298617</v>
      </c>
      <c r="AQ58" s="63">
        <f>'Local multi year dist'!BC58</f>
        <v>1730.8262148259357</v>
      </c>
      <c r="AR58" s="63">
        <f>'Local multi year dist'!BD58</f>
        <v>1730.8262148093349</v>
      </c>
      <c r="AS58" s="63">
        <f>'Local multi year dist'!BE58</f>
        <v>1996.5149916039106</v>
      </c>
      <c r="AT58" s="63">
        <f>'Local multi year dist'!BF58</f>
        <v>1459.958863288786</v>
      </c>
      <c r="AU58" s="63">
        <f>'Local multi year dist'!BG58</f>
        <v>2301.3489340018377</v>
      </c>
      <c r="AV58" s="63">
        <f>'Local multi year dist'!BH58</f>
        <v>2373.9284465867072</v>
      </c>
      <c r="AW58" s="63">
        <f>'Local multi year dist'!BI58</f>
        <v>2373.9284482467897</v>
      </c>
      <c r="AX58" s="63">
        <f>'Local multi year dist'!BJ58</f>
        <v>2049.4460923784809</v>
      </c>
      <c r="AY58" s="63">
        <f>'Local multi year dist'!BK58</f>
        <v>1711.1778079626838</v>
      </c>
      <c r="AZ58" s="63">
        <f>'Local multi year dist'!BL58</f>
        <v>1711.1778079626838</v>
      </c>
      <c r="BA58" s="63">
        <f>'Local multi year dist'!BM58</f>
        <v>1711.1778079626838</v>
      </c>
      <c r="BB58" s="63">
        <f>'Local multi year dist'!BN58</f>
        <v>1711.1778079626838</v>
      </c>
      <c r="BC58" s="63">
        <f>'Local multi year dist'!BO58</f>
        <v>1711.1778079626838</v>
      </c>
      <c r="BD58" s="63">
        <f>'Local multi year dist'!BP58</f>
        <v>1711.1778079626838</v>
      </c>
      <c r="BE58" s="63">
        <f>'Local multi year dist'!BQ58</f>
        <v>1711.1778079626838</v>
      </c>
      <c r="BF58" s="63"/>
      <c r="BG58" s="63"/>
      <c r="BH58" s="63"/>
      <c r="BI58" s="63"/>
      <c r="BJ58" s="63"/>
      <c r="BK58" s="63"/>
      <c r="BL58" s="63"/>
      <c r="BM58" s="63"/>
      <c r="BN58" s="63"/>
      <c r="BO58" s="63"/>
      <c r="BP58" s="63"/>
      <c r="BQ58" s="63"/>
    </row>
    <row r="59" spans="1:69" x14ac:dyDescent="0.3">
      <c r="A59" t="str">
        <f>'Local multi year dist'!M59</f>
        <v>Hampton City</v>
      </c>
      <c r="B59" s="63">
        <f>'Local multi year dist'!N59</f>
        <v>62540.460663054226</v>
      </c>
      <c r="C59" s="63">
        <f>'Local multi year dist'!O59</f>
        <v>395915.21240044589</v>
      </c>
      <c r="D59" s="63">
        <f>'Local multi year dist'!P59</f>
        <v>102727.76001579675</v>
      </c>
      <c r="E59" s="63">
        <f>'Local multi year dist'!Q59</f>
        <v>82266.620192705304</v>
      </c>
      <c r="F59" s="63">
        <f>'Local multi year dist'!R59</f>
        <v>82266.620191916256</v>
      </c>
      <c r="G59" s="63">
        <f>'Local multi year dist'!S59</f>
        <v>94894.876860782329</v>
      </c>
      <c r="H59" s="63">
        <f>'Local multi year dist'!T59</f>
        <v>69392.224519335155</v>
      </c>
      <c r="I59" s="63">
        <f>'Local multi year dist'!U59</f>
        <v>109383.71343275283</v>
      </c>
      <c r="J59" s="63">
        <f>'Local multi year dist'!V59</f>
        <v>112833.4365444354</v>
      </c>
      <c r="K59" s="63">
        <f>'Local multi year dist'!W59</f>
        <v>112833.43662333957</v>
      </c>
      <c r="L59" s="63">
        <f>'Local multi year dist'!X59</f>
        <v>97410.705848409081</v>
      </c>
      <c r="M59" s="63">
        <f>'Local multi year dist'!Y59</f>
        <v>81332.726303783915</v>
      </c>
      <c r="N59" s="63">
        <f>'Local multi year dist'!Z59</f>
        <v>81332.726303783915</v>
      </c>
      <c r="O59" s="63">
        <f>'Local multi year dist'!AA59</f>
        <v>81332.726303783915</v>
      </c>
      <c r="P59" s="63">
        <f>'Local multi year dist'!AB59</f>
        <v>81332.726303783915</v>
      </c>
      <c r="Q59" s="63">
        <f>'Local multi year dist'!AC59</f>
        <v>81332.726303783915</v>
      </c>
      <c r="R59" s="63">
        <f>'Local multi year dist'!AD59</f>
        <v>81332.726303783915</v>
      </c>
      <c r="S59" s="63">
        <f>'Local multi year dist'!AE59</f>
        <v>81332.726303783915</v>
      </c>
      <c r="T59" s="63"/>
      <c r="U59" s="63">
        <f>'Local multi year dist'!AG59</f>
        <v>0</v>
      </c>
      <c r="V59" s="63">
        <f>'Local multi year dist'!AH59</f>
        <v>143262.90305678555</v>
      </c>
      <c r="W59" s="63">
        <f>'Local multi year dist'!AI59</f>
        <v>35930.953570344791</v>
      </c>
      <c r="X59" s="63">
        <f>'Local multi year dist'!AJ59</f>
        <v>30164.427403991944</v>
      </c>
      <c r="Y59" s="63">
        <f>'Local multi year dist'!AK59</f>
        <v>30164.42740370263</v>
      </c>
      <c r="Z59" s="63">
        <f>'Local multi year dist'!AL59</f>
        <v>34794.788182286851</v>
      </c>
      <c r="AA59" s="63">
        <f>'Local multi year dist'!AM59</f>
        <v>25443.815657089552</v>
      </c>
      <c r="AB59" s="63">
        <f>'Local multi year dist'!AN59</f>
        <v>40107.361592009373</v>
      </c>
      <c r="AC59" s="63">
        <f>'Local multi year dist'!AO59</f>
        <v>41372.260066292984</v>
      </c>
      <c r="AD59" s="63">
        <f>'Local multi year dist'!AP59</f>
        <v>41372.260095224505</v>
      </c>
      <c r="AE59" s="63">
        <f>'Local multi year dist'!AQ59</f>
        <v>35717.258811083324</v>
      </c>
      <c r="AF59" s="63">
        <f>'Local multi year dist'!AR59</f>
        <v>29821.999644720767</v>
      </c>
      <c r="AG59" s="63">
        <f>'Local multi year dist'!AS59</f>
        <v>29821.999644720767</v>
      </c>
      <c r="AH59" s="63">
        <f>'Local multi year dist'!AT59</f>
        <v>29821.999644720767</v>
      </c>
      <c r="AI59" s="63">
        <f>'Local multi year dist'!AU59</f>
        <v>29821.999644720767</v>
      </c>
      <c r="AJ59" s="63">
        <f>'Local multi year dist'!AV59</f>
        <v>29821.999644720767</v>
      </c>
      <c r="AK59" s="63">
        <f>'Local multi year dist'!AW59</f>
        <v>29821.999644720767</v>
      </c>
      <c r="AL59" s="63">
        <f>'Local multi year dist'!AX59</f>
        <v>29821.999644720767</v>
      </c>
      <c r="AN59" s="63">
        <f>'Local multi year dist'!AZ59</f>
        <v>0</v>
      </c>
      <c r="AO59" s="63">
        <f>'Local multi year dist'!BA59</f>
        <v>35815.725764196388</v>
      </c>
      <c r="AP59" s="63">
        <f>'Local multi year dist'!BB59</f>
        <v>8982.7383925861977</v>
      </c>
      <c r="AQ59" s="63">
        <f>'Local multi year dist'!BC59</f>
        <v>7541.1068509979859</v>
      </c>
      <c r="AR59" s="63">
        <f>'Local multi year dist'!BD59</f>
        <v>7541.1068509256575</v>
      </c>
      <c r="AS59" s="63">
        <f>'Local multi year dist'!BE59</f>
        <v>8698.6970455717128</v>
      </c>
      <c r="AT59" s="63">
        <f>'Local multi year dist'!BF59</f>
        <v>6360.9539142723879</v>
      </c>
      <c r="AU59" s="63">
        <f>'Local multi year dist'!BG59</f>
        <v>10026.840398002343</v>
      </c>
      <c r="AV59" s="63">
        <f>'Local multi year dist'!BH59</f>
        <v>10343.065016573246</v>
      </c>
      <c r="AW59" s="63">
        <f>'Local multi year dist'!BI59</f>
        <v>10343.065023806126</v>
      </c>
      <c r="AX59" s="63">
        <f>'Local multi year dist'!BJ59</f>
        <v>8929.314702770831</v>
      </c>
      <c r="AY59" s="63">
        <f>'Local multi year dist'!BK59</f>
        <v>7455.4999111801917</v>
      </c>
      <c r="AZ59" s="63">
        <f>'Local multi year dist'!BL59</f>
        <v>7455.4999111801917</v>
      </c>
      <c r="BA59" s="63">
        <f>'Local multi year dist'!BM59</f>
        <v>7455.4999111801917</v>
      </c>
      <c r="BB59" s="63">
        <f>'Local multi year dist'!BN59</f>
        <v>7455.4999111801917</v>
      </c>
      <c r="BC59" s="63">
        <f>'Local multi year dist'!BO59</f>
        <v>7455.4999111801917</v>
      </c>
      <c r="BD59" s="63">
        <f>'Local multi year dist'!BP59</f>
        <v>7455.4999111801917</v>
      </c>
      <c r="BE59" s="63">
        <f>'Local multi year dist'!BQ59</f>
        <v>7455.4999111801917</v>
      </c>
      <c r="BF59" s="63"/>
      <c r="BG59" s="63"/>
      <c r="BH59" s="63"/>
      <c r="BI59" s="63"/>
      <c r="BJ59" s="63"/>
      <c r="BK59" s="63"/>
      <c r="BL59" s="63"/>
      <c r="BM59" s="63"/>
      <c r="BN59" s="63"/>
      <c r="BO59" s="63"/>
      <c r="BP59" s="63"/>
      <c r="BQ59" s="63"/>
    </row>
    <row r="60" spans="1:69" x14ac:dyDescent="0.3">
      <c r="A60" t="str">
        <f>'Local multi year dist'!M60</f>
        <v>Hanover County</v>
      </c>
      <c r="B60" s="63">
        <f>'Local multi year dist'!N60</f>
        <v>43875.914860491226</v>
      </c>
      <c r="C60" s="63">
        <f>'Local multi year dist'!O60</f>
        <v>277758.4617555794</v>
      </c>
      <c r="D60" s="63">
        <f>'Local multi year dist'!P60</f>
        <v>72069.735407701359</v>
      </c>
      <c r="E60" s="63">
        <f>'Local multi year dist'!Q60</f>
        <v>57715.008574726286</v>
      </c>
      <c r="F60" s="63">
        <f>'Local multi year dist'!R60</f>
        <v>57715.008574172723</v>
      </c>
      <c r="G60" s="63">
        <f>'Local multi year dist'!S60</f>
        <v>66574.494234580066</v>
      </c>
      <c r="H60" s="63">
        <f>'Local multi year dist'!T60</f>
        <v>48682.841519091438</v>
      </c>
      <c r="I60" s="63">
        <f>'Local multi year dist'!U60</f>
        <v>76739.289202822052</v>
      </c>
      <c r="J60" s="63">
        <f>'Local multi year dist'!V60</f>
        <v>79159.478564008983</v>
      </c>
      <c r="K60" s="63">
        <f>'Local multi year dist'!W60</f>
        <v>79159.478619365022</v>
      </c>
      <c r="L60" s="63">
        <f>'Local multi year dist'!X60</f>
        <v>68339.500396900781</v>
      </c>
      <c r="M60" s="63">
        <f>'Local multi year dist'!Y60</f>
        <v>57059.825540821097</v>
      </c>
      <c r="N60" s="63">
        <f>'Local multi year dist'!Z60</f>
        <v>57059.825540821097</v>
      </c>
      <c r="O60" s="63">
        <f>'Local multi year dist'!AA60</f>
        <v>57059.825540821097</v>
      </c>
      <c r="P60" s="63">
        <f>'Local multi year dist'!AB60</f>
        <v>57059.825540821097</v>
      </c>
      <c r="Q60" s="63">
        <f>'Local multi year dist'!AC60</f>
        <v>57059.825540821097</v>
      </c>
      <c r="R60" s="63">
        <f>'Local multi year dist'!AD60</f>
        <v>57059.825540821097</v>
      </c>
      <c r="S60" s="63">
        <f>'Local multi year dist'!AE60</f>
        <v>57059.825540821097</v>
      </c>
      <c r="T60" s="63"/>
      <c r="U60" s="63">
        <f>'Local multi year dist'!AG60</f>
        <v>0</v>
      </c>
      <c r="V60" s="63">
        <f>'Local multi year dist'!AH60</f>
        <v>100507.58933567726</v>
      </c>
      <c r="W60" s="63">
        <f>'Local multi year dist'!AI60</f>
        <v>25207.736607543582</v>
      </c>
      <c r="X60" s="63">
        <f>'Local multi year dist'!AJ60</f>
        <v>21162.169810732968</v>
      </c>
      <c r="Y60" s="63">
        <f>'Local multi year dist'!AK60</f>
        <v>21162.169810529998</v>
      </c>
      <c r="Z60" s="63">
        <f>'Local multi year dist'!AL60</f>
        <v>24410.647886012688</v>
      </c>
      <c r="AA60" s="63">
        <f>'Local multi year dist'!AM60</f>
        <v>17850.375223666859</v>
      </c>
      <c r="AB60" s="63">
        <f>'Local multi year dist'!AN60</f>
        <v>28137.73937436808</v>
      </c>
      <c r="AC60" s="63">
        <f>'Local multi year dist'!AO60</f>
        <v>29025.142140136624</v>
      </c>
      <c r="AD60" s="63">
        <f>'Local multi year dist'!AP60</f>
        <v>29025.142160433836</v>
      </c>
      <c r="AE60" s="63">
        <f>'Local multi year dist'!AQ60</f>
        <v>25057.81681219695</v>
      </c>
      <c r="AF60" s="63">
        <f>'Local multi year dist'!AR60</f>
        <v>20921.936031634399</v>
      </c>
      <c r="AG60" s="63">
        <f>'Local multi year dist'!AS60</f>
        <v>20921.936031634399</v>
      </c>
      <c r="AH60" s="63">
        <f>'Local multi year dist'!AT60</f>
        <v>20921.936031634399</v>
      </c>
      <c r="AI60" s="63">
        <f>'Local multi year dist'!AU60</f>
        <v>20921.936031634399</v>
      </c>
      <c r="AJ60" s="63">
        <f>'Local multi year dist'!AV60</f>
        <v>20921.936031634399</v>
      </c>
      <c r="AK60" s="63">
        <f>'Local multi year dist'!AW60</f>
        <v>20921.936031634399</v>
      </c>
      <c r="AL60" s="63">
        <f>'Local multi year dist'!AX60</f>
        <v>20921.936031634399</v>
      </c>
      <c r="AN60" s="63">
        <f>'Local multi year dist'!AZ60</f>
        <v>0</v>
      </c>
      <c r="AO60" s="63">
        <f>'Local multi year dist'!BA60</f>
        <v>25126.897333919314</v>
      </c>
      <c r="AP60" s="63">
        <f>'Local multi year dist'!BB60</f>
        <v>6301.9341518858955</v>
      </c>
      <c r="AQ60" s="63">
        <f>'Local multi year dist'!BC60</f>
        <v>5290.5424526832421</v>
      </c>
      <c r="AR60" s="63">
        <f>'Local multi year dist'!BD60</f>
        <v>5290.5424526324996</v>
      </c>
      <c r="AS60" s="63">
        <f>'Local multi year dist'!BE60</f>
        <v>6102.661971503172</v>
      </c>
      <c r="AT60" s="63">
        <f>'Local multi year dist'!BF60</f>
        <v>4462.5938059167147</v>
      </c>
      <c r="AU60" s="63">
        <f>'Local multi year dist'!BG60</f>
        <v>7034.4348435920201</v>
      </c>
      <c r="AV60" s="63">
        <f>'Local multi year dist'!BH60</f>
        <v>7256.2855350341561</v>
      </c>
      <c r="AW60" s="63">
        <f>'Local multi year dist'!BI60</f>
        <v>7256.2855401084589</v>
      </c>
      <c r="AX60" s="63">
        <f>'Local multi year dist'!BJ60</f>
        <v>6264.4542030492375</v>
      </c>
      <c r="AY60" s="63">
        <f>'Local multi year dist'!BK60</f>
        <v>5230.4840079085998</v>
      </c>
      <c r="AZ60" s="63">
        <f>'Local multi year dist'!BL60</f>
        <v>5230.4840079085998</v>
      </c>
      <c r="BA60" s="63">
        <f>'Local multi year dist'!BM60</f>
        <v>5230.4840079085998</v>
      </c>
      <c r="BB60" s="63">
        <f>'Local multi year dist'!BN60</f>
        <v>5230.4840079085998</v>
      </c>
      <c r="BC60" s="63">
        <f>'Local multi year dist'!BO60</f>
        <v>5230.4840079085998</v>
      </c>
      <c r="BD60" s="63">
        <f>'Local multi year dist'!BP60</f>
        <v>5230.4840079085998</v>
      </c>
      <c r="BE60" s="63">
        <f>'Local multi year dist'!BQ60</f>
        <v>5230.4840079085998</v>
      </c>
      <c r="BF60" s="63"/>
      <c r="BG60" s="63"/>
      <c r="BH60" s="63"/>
      <c r="BI60" s="63"/>
      <c r="BJ60" s="63"/>
      <c r="BK60" s="63"/>
      <c r="BL60" s="63"/>
      <c r="BM60" s="63"/>
      <c r="BN60" s="63"/>
      <c r="BO60" s="63"/>
      <c r="BP60" s="63"/>
      <c r="BQ60" s="63"/>
    </row>
    <row r="61" spans="1:69" x14ac:dyDescent="0.3">
      <c r="A61" t="str">
        <f>'Local multi year dist'!M61</f>
        <v>Harrisonburg City</v>
      </c>
      <c r="B61" s="63">
        <f>'Local multi year dist'!N61</f>
        <v>21267.009705316919</v>
      </c>
      <c r="C61" s="63">
        <f>'Local multi year dist'!O61</f>
        <v>134631.76598532745</v>
      </c>
      <c r="D61" s="63">
        <f>'Local multi year dist'!P61</f>
        <v>34932.781851925749</v>
      </c>
      <c r="E61" s="63">
        <f>'Local multi year dist'!Q61</f>
        <v>27974.930013514277</v>
      </c>
      <c r="F61" s="63">
        <f>'Local multi year dist'!R61</f>
        <v>27974.930013245961</v>
      </c>
      <c r="G61" s="63">
        <f>'Local multi year dist'!S61</f>
        <v>32269.194147067137</v>
      </c>
      <c r="H61" s="63">
        <f>'Local multi year dist'!T61</f>
        <v>23596.965815092561</v>
      </c>
      <c r="I61" s="63">
        <f>'Local multi year dist'!U61</f>
        <v>37196.152227132538</v>
      </c>
      <c r="J61" s="63">
        <f>'Local multi year dist'!V61</f>
        <v>38369.23752453825</v>
      </c>
      <c r="K61" s="63">
        <f>'Local multi year dist'!W61</f>
        <v>38369.23755136977</v>
      </c>
      <c r="L61" s="63">
        <f>'Local multi year dist'!X61</f>
        <v>33124.706865226297</v>
      </c>
      <c r="M61" s="63">
        <f>'Local multi year dist'!Y61</f>
        <v>27657.357514225663</v>
      </c>
      <c r="N61" s="63">
        <f>'Local multi year dist'!Z61</f>
        <v>27657.357514225663</v>
      </c>
      <c r="O61" s="63">
        <f>'Local multi year dist'!AA61</f>
        <v>27657.357514225663</v>
      </c>
      <c r="P61" s="63">
        <f>'Local multi year dist'!AB61</f>
        <v>27657.357514225663</v>
      </c>
      <c r="Q61" s="63">
        <f>'Local multi year dist'!AC61</f>
        <v>27657.357514225663</v>
      </c>
      <c r="R61" s="63">
        <f>'Local multi year dist'!AD61</f>
        <v>27657.357514225663</v>
      </c>
      <c r="S61" s="63">
        <f>'Local multi year dist'!AE61</f>
        <v>27657.357514225663</v>
      </c>
      <c r="T61" s="63"/>
      <c r="U61" s="63">
        <f>'Local multi year dist'!AG61</f>
        <v>0</v>
      </c>
      <c r="V61" s="63">
        <f>'Local multi year dist'!AH61</f>
        <v>48716.838945838092</v>
      </c>
      <c r="W61" s="63">
        <f>'Local multi year dist'!AI61</f>
        <v>12218.393184193992</v>
      </c>
      <c r="X61" s="63">
        <f>'Local multi year dist'!AJ61</f>
        <v>10257.474338288568</v>
      </c>
      <c r="Y61" s="63">
        <f>'Local multi year dist'!AK61</f>
        <v>10257.474338190186</v>
      </c>
      <c r="Z61" s="63">
        <f>'Local multi year dist'!AL61</f>
        <v>11832.037853924616</v>
      </c>
      <c r="AA61" s="63">
        <f>'Local multi year dist'!AM61</f>
        <v>8652.2207988672708</v>
      </c>
      <c r="AB61" s="63">
        <f>'Local multi year dist'!AN61</f>
        <v>13638.589149948597</v>
      </c>
      <c r="AC61" s="63">
        <f>'Local multi year dist'!AO61</f>
        <v>14068.720425664025</v>
      </c>
      <c r="AD61" s="63">
        <f>'Local multi year dist'!AP61</f>
        <v>14068.720435502248</v>
      </c>
      <c r="AE61" s="63">
        <f>'Local multi year dist'!AQ61</f>
        <v>12145.725850582976</v>
      </c>
      <c r="AF61" s="63">
        <f>'Local multi year dist'!AR61</f>
        <v>10141.031088549409</v>
      </c>
      <c r="AG61" s="63">
        <f>'Local multi year dist'!AS61</f>
        <v>10141.031088549409</v>
      </c>
      <c r="AH61" s="63">
        <f>'Local multi year dist'!AT61</f>
        <v>10141.031088549409</v>
      </c>
      <c r="AI61" s="63">
        <f>'Local multi year dist'!AU61</f>
        <v>10141.031088549409</v>
      </c>
      <c r="AJ61" s="63">
        <f>'Local multi year dist'!AV61</f>
        <v>10141.031088549409</v>
      </c>
      <c r="AK61" s="63">
        <f>'Local multi year dist'!AW61</f>
        <v>10141.031088549409</v>
      </c>
      <c r="AL61" s="63">
        <f>'Local multi year dist'!AX61</f>
        <v>10141.031088549409</v>
      </c>
      <c r="AN61" s="63">
        <f>'Local multi year dist'!AZ61</f>
        <v>0</v>
      </c>
      <c r="AO61" s="63">
        <f>'Local multi year dist'!BA61</f>
        <v>12179.209736459523</v>
      </c>
      <c r="AP61" s="63">
        <f>'Local multi year dist'!BB61</f>
        <v>3054.598296048498</v>
      </c>
      <c r="AQ61" s="63">
        <f>'Local multi year dist'!BC61</f>
        <v>2564.368584572142</v>
      </c>
      <c r="AR61" s="63">
        <f>'Local multi year dist'!BD61</f>
        <v>2564.3685845475466</v>
      </c>
      <c r="AS61" s="63">
        <f>'Local multi year dist'!BE61</f>
        <v>2958.0094634811539</v>
      </c>
      <c r="AT61" s="63">
        <f>'Local multi year dist'!BF61</f>
        <v>2163.0551997168177</v>
      </c>
      <c r="AU61" s="63">
        <f>'Local multi year dist'!BG61</f>
        <v>3409.6472874871492</v>
      </c>
      <c r="AV61" s="63">
        <f>'Local multi year dist'!BH61</f>
        <v>3517.1801064160063</v>
      </c>
      <c r="AW61" s="63">
        <f>'Local multi year dist'!BI61</f>
        <v>3517.1801088755619</v>
      </c>
      <c r="AX61" s="63">
        <f>'Local multi year dist'!BJ61</f>
        <v>3036.431462645744</v>
      </c>
      <c r="AY61" s="63">
        <f>'Local multi year dist'!BK61</f>
        <v>2535.2577721373523</v>
      </c>
      <c r="AZ61" s="63">
        <f>'Local multi year dist'!BL61</f>
        <v>2535.2577721373523</v>
      </c>
      <c r="BA61" s="63">
        <f>'Local multi year dist'!BM61</f>
        <v>2535.2577721373523</v>
      </c>
      <c r="BB61" s="63">
        <f>'Local multi year dist'!BN61</f>
        <v>2535.2577721373523</v>
      </c>
      <c r="BC61" s="63">
        <f>'Local multi year dist'!BO61</f>
        <v>2535.2577721373523</v>
      </c>
      <c r="BD61" s="63">
        <f>'Local multi year dist'!BP61</f>
        <v>2535.2577721373523</v>
      </c>
      <c r="BE61" s="63">
        <f>'Local multi year dist'!BQ61</f>
        <v>2535.2577721373523</v>
      </c>
      <c r="BF61" s="63"/>
      <c r="BG61" s="63"/>
      <c r="BH61" s="63"/>
      <c r="BI61" s="63"/>
      <c r="BJ61" s="63"/>
      <c r="BK61" s="63"/>
      <c r="BL61" s="63"/>
      <c r="BM61" s="63"/>
      <c r="BN61" s="63"/>
      <c r="BO61" s="63"/>
      <c r="BP61" s="63"/>
      <c r="BQ61" s="63"/>
    </row>
    <row r="62" spans="1:69" x14ac:dyDescent="0.3">
      <c r="A62" t="str">
        <f>'Local multi year dist'!M62</f>
        <v>Henrico County</v>
      </c>
      <c r="B62" s="63">
        <f>'Local multi year dist'!N62</f>
        <v>181887.82870340804</v>
      </c>
      <c r="C62" s="63">
        <f>'Local multi year dist'!O62</f>
        <v>1151449.1190293853</v>
      </c>
      <c r="D62" s="63">
        <f>'Local multi year dist'!P62</f>
        <v>298765.45549457666</v>
      </c>
      <c r="E62" s="63">
        <f>'Local multi year dist'!Q62</f>
        <v>239257.86223795245</v>
      </c>
      <c r="F62" s="63">
        <f>'Local multi year dist'!R62</f>
        <v>239257.86223565764</v>
      </c>
      <c r="G62" s="63">
        <f>'Local multi year dist'!S62</f>
        <v>275984.90520044172</v>
      </c>
      <c r="H62" s="63">
        <f>'Local multi year dist'!T62</f>
        <v>201814.96766904171</v>
      </c>
      <c r="I62" s="63">
        <f>'Local multi year dist'!U62</f>
        <v>318123.11455442361</v>
      </c>
      <c r="J62" s="63">
        <f>'Local multi year dist'!V62</f>
        <v>328156.02188768506</v>
      </c>
      <c r="K62" s="63">
        <f>'Local multi year dist'!W62</f>
        <v>328156.02211716381</v>
      </c>
      <c r="L62" s="63">
        <f>'Local multi year dist'!X62</f>
        <v>283301.74724312994</v>
      </c>
      <c r="M62" s="63">
        <f>'Local multi year dist'!Y62</f>
        <v>236541.79763122593</v>
      </c>
      <c r="N62" s="63">
        <f>'Local multi year dist'!Z62</f>
        <v>236541.79763122593</v>
      </c>
      <c r="O62" s="63">
        <f>'Local multi year dist'!AA62</f>
        <v>236541.79763122593</v>
      </c>
      <c r="P62" s="63">
        <f>'Local multi year dist'!AB62</f>
        <v>236541.79763122593</v>
      </c>
      <c r="Q62" s="63">
        <f>'Local multi year dist'!AC62</f>
        <v>236541.79763122593</v>
      </c>
      <c r="R62" s="63">
        <f>'Local multi year dist'!AD62</f>
        <v>236541.79763122593</v>
      </c>
      <c r="S62" s="63">
        <f>'Local multi year dist'!AE62</f>
        <v>236541.79763122593</v>
      </c>
      <c r="T62" s="63"/>
      <c r="U62" s="63">
        <f>'Local multi year dist'!AG62</f>
        <v>0</v>
      </c>
      <c r="V62" s="63">
        <f>'Local multi year dist'!AH62</f>
        <v>416654.7239096241</v>
      </c>
      <c r="W62" s="63">
        <f>'Local multi year dist'!AI62</f>
        <v>104498.80059827845</v>
      </c>
      <c r="X62" s="63">
        <f>'Local multi year dist'!AJ62</f>
        <v>87727.882820582556</v>
      </c>
      <c r="Y62" s="63">
        <f>'Local multi year dist'!AK62</f>
        <v>87727.882819741135</v>
      </c>
      <c r="Z62" s="63">
        <f>'Local multi year dist'!AL62</f>
        <v>101194.46524016197</v>
      </c>
      <c r="AA62" s="63">
        <f>'Local multi year dist'!AM62</f>
        <v>73998.821478648621</v>
      </c>
      <c r="AB62" s="63">
        <f>'Local multi year dist'!AN62</f>
        <v>116645.14200328864</v>
      </c>
      <c r="AC62" s="63">
        <f>'Local multi year dist'!AO62</f>
        <v>120323.87469215118</v>
      </c>
      <c r="AD62" s="63">
        <f>'Local multi year dist'!AP62</f>
        <v>120323.87477629338</v>
      </c>
      <c r="AE62" s="63">
        <f>'Local multi year dist'!AQ62</f>
        <v>103877.30732248098</v>
      </c>
      <c r="AF62" s="63">
        <f>'Local multi year dist'!AR62</f>
        <v>86731.99246478283</v>
      </c>
      <c r="AG62" s="63">
        <f>'Local multi year dist'!AS62</f>
        <v>86731.99246478283</v>
      </c>
      <c r="AH62" s="63">
        <f>'Local multi year dist'!AT62</f>
        <v>86731.99246478283</v>
      </c>
      <c r="AI62" s="63">
        <f>'Local multi year dist'!AU62</f>
        <v>86731.99246478283</v>
      </c>
      <c r="AJ62" s="63">
        <f>'Local multi year dist'!AV62</f>
        <v>86731.99246478283</v>
      </c>
      <c r="AK62" s="63">
        <f>'Local multi year dist'!AW62</f>
        <v>86731.99246478283</v>
      </c>
      <c r="AL62" s="63">
        <f>'Local multi year dist'!AX62</f>
        <v>86731.99246478283</v>
      </c>
      <c r="AN62" s="63">
        <f>'Local multi year dist'!AZ62</f>
        <v>0</v>
      </c>
      <c r="AO62" s="63">
        <f>'Local multi year dist'!BA62</f>
        <v>104163.68097740602</v>
      </c>
      <c r="AP62" s="63">
        <f>'Local multi year dist'!BB62</f>
        <v>26124.700149569613</v>
      </c>
      <c r="AQ62" s="63">
        <f>'Local multi year dist'!BC62</f>
        <v>21931.970705145639</v>
      </c>
      <c r="AR62" s="63">
        <f>'Local multi year dist'!BD62</f>
        <v>21931.970704935284</v>
      </c>
      <c r="AS62" s="63">
        <f>'Local multi year dist'!BE62</f>
        <v>25298.616310040492</v>
      </c>
      <c r="AT62" s="63">
        <f>'Local multi year dist'!BF62</f>
        <v>18499.705369662155</v>
      </c>
      <c r="AU62" s="63">
        <f>'Local multi year dist'!BG62</f>
        <v>29161.28550082216</v>
      </c>
      <c r="AV62" s="63">
        <f>'Local multi year dist'!BH62</f>
        <v>30080.968673037794</v>
      </c>
      <c r="AW62" s="63">
        <f>'Local multi year dist'!BI62</f>
        <v>30080.968694073345</v>
      </c>
      <c r="AX62" s="63">
        <f>'Local multi year dist'!BJ62</f>
        <v>25969.326830620244</v>
      </c>
      <c r="AY62" s="63">
        <f>'Local multi year dist'!BK62</f>
        <v>21682.998116195708</v>
      </c>
      <c r="AZ62" s="63">
        <f>'Local multi year dist'!BL62</f>
        <v>21682.998116195708</v>
      </c>
      <c r="BA62" s="63">
        <f>'Local multi year dist'!BM62</f>
        <v>21682.998116195708</v>
      </c>
      <c r="BB62" s="63">
        <f>'Local multi year dist'!BN62</f>
        <v>21682.998116195708</v>
      </c>
      <c r="BC62" s="63">
        <f>'Local multi year dist'!BO62</f>
        <v>21682.998116195708</v>
      </c>
      <c r="BD62" s="63">
        <f>'Local multi year dist'!BP62</f>
        <v>21682.998116195708</v>
      </c>
      <c r="BE62" s="63">
        <f>'Local multi year dist'!BQ62</f>
        <v>21682.998116195708</v>
      </c>
      <c r="BF62" s="63"/>
      <c r="BG62" s="63"/>
      <c r="BH62" s="63"/>
      <c r="BI62" s="63"/>
      <c r="BJ62" s="63"/>
      <c r="BK62" s="63"/>
      <c r="BL62" s="63"/>
      <c r="BM62" s="63"/>
      <c r="BN62" s="63"/>
      <c r="BO62" s="63"/>
      <c r="BP62" s="63"/>
      <c r="BQ62" s="63"/>
    </row>
    <row r="63" spans="1:69" x14ac:dyDescent="0.3">
      <c r="A63" t="str">
        <f>'Local multi year dist'!M63</f>
        <v>Henry County</v>
      </c>
      <c r="B63" s="63">
        <f>'Local multi year dist'!N63</f>
        <v>49609.468146245876</v>
      </c>
      <c r="C63" s="63">
        <f>'Local multi year dist'!O63</f>
        <v>314054.97992753191</v>
      </c>
      <c r="D63" s="63">
        <f>'Local multi year dist'!P63</f>
        <v>81487.559960514991</v>
      </c>
      <c r="E63" s="63">
        <f>'Local multi year dist'!Q63</f>
        <v>65257.006914889782</v>
      </c>
      <c r="F63" s="63">
        <f>'Local multi year dist'!R63</f>
        <v>65257.006914263875</v>
      </c>
      <c r="G63" s="63">
        <f>'Local multi year dist'!S63</f>
        <v>75274.219616485338</v>
      </c>
      <c r="H63" s="63">
        <f>'Local multi year dist'!T63</f>
        <v>55044.547408055201</v>
      </c>
      <c r="I63" s="63">
        <f>'Local multi year dist'!U63</f>
        <v>86767.314946657003</v>
      </c>
      <c r="J63" s="63">
        <f>'Local multi year dist'!V63</f>
        <v>89503.766309630169</v>
      </c>
      <c r="K63" s="63">
        <f>'Local multi year dist'!W63</f>
        <v>89503.76637221995</v>
      </c>
      <c r="L63" s="63">
        <f>'Local multi year dist'!X63</f>
        <v>77269.8706989981</v>
      </c>
      <c r="M63" s="63">
        <f>'Local multi year dist'!Y63</f>
        <v>64516.206820946936</v>
      </c>
      <c r="N63" s="63">
        <f>'Local multi year dist'!Z63</f>
        <v>64516.206820946936</v>
      </c>
      <c r="O63" s="63">
        <f>'Local multi year dist'!AA63</f>
        <v>64516.206820946936</v>
      </c>
      <c r="P63" s="63">
        <f>'Local multi year dist'!AB63</f>
        <v>64516.206820946936</v>
      </c>
      <c r="Q63" s="63">
        <f>'Local multi year dist'!AC63</f>
        <v>64516.206820946936</v>
      </c>
      <c r="R63" s="63">
        <f>'Local multi year dist'!AD63</f>
        <v>64516.206820946936</v>
      </c>
      <c r="S63" s="63">
        <f>'Local multi year dist'!AE63</f>
        <v>64516.206820946936</v>
      </c>
      <c r="T63" s="63"/>
      <c r="U63" s="63">
        <f>'Local multi year dist'!AG63</f>
        <v>0</v>
      </c>
      <c r="V63" s="63">
        <f>'Local multi year dist'!AH63</f>
        <v>113641.57459640988</v>
      </c>
      <c r="W63" s="63">
        <f>'Local multi year dist'!AI63</f>
        <v>28501.79672029951</v>
      </c>
      <c r="X63" s="63">
        <f>'Local multi year dist'!AJ63</f>
        <v>23927.569202126251</v>
      </c>
      <c r="Y63" s="63">
        <f>'Local multi year dist'!AK63</f>
        <v>23927.569201896757</v>
      </c>
      <c r="Z63" s="63">
        <f>'Local multi year dist'!AL63</f>
        <v>27600.547192711289</v>
      </c>
      <c r="AA63" s="63">
        <f>'Local multi year dist'!AM63</f>
        <v>20183.000716286901</v>
      </c>
      <c r="AB63" s="63">
        <f>'Local multi year dist'!AN63</f>
        <v>31814.682147107564</v>
      </c>
      <c r="AC63" s="63">
        <f>'Local multi year dist'!AO63</f>
        <v>32818.047646864397</v>
      </c>
      <c r="AD63" s="63">
        <f>'Local multi year dist'!AP63</f>
        <v>32818.047669813976</v>
      </c>
      <c r="AE63" s="63">
        <f>'Local multi year dist'!AQ63</f>
        <v>28332.28592296597</v>
      </c>
      <c r="AF63" s="63">
        <f>'Local multi year dist'!AR63</f>
        <v>23655.942501013873</v>
      </c>
      <c r="AG63" s="63">
        <f>'Local multi year dist'!AS63</f>
        <v>23655.942501013873</v>
      </c>
      <c r="AH63" s="63">
        <f>'Local multi year dist'!AT63</f>
        <v>23655.942501013873</v>
      </c>
      <c r="AI63" s="63">
        <f>'Local multi year dist'!AU63</f>
        <v>23655.942501013873</v>
      </c>
      <c r="AJ63" s="63">
        <f>'Local multi year dist'!AV63</f>
        <v>23655.942501013873</v>
      </c>
      <c r="AK63" s="63">
        <f>'Local multi year dist'!AW63</f>
        <v>23655.942501013873</v>
      </c>
      <c r="AL63" s="63">
        <f>'Local multi year dist'!AX63</f>
        <v>23655.942501013873</v>
      </c>
      <c r="AN63" s="63">
        <f>'Local multi year dist'!AZ63</f>
        <v>0</v>
      </c>
      <c r="AO63" s="63">
        <f>'Local multi year dist'!BA63</f>
        <v>28410.393649102469</v>
      </c>
      <c r="AP63" s="63">
        <f>'Local multi year dist'!BB63</f>
        <v>7125.4491800748774</v>
      </c>
      <c r="AQ63" s="63">
        <f>'Local multi year dist'!BC63</f>
        <v>5981.8923005315628</v>
      </c>
      <c r="AR63" s="63">
        <f>'Local multi year dist'!BD63</f>
        <v>5981.8923004741891</v>
      </c>
      <c r="AS63" s="63">
        <f>'Local multi year dist'!BE63</f>
        <v>6900.1367981778221</v>
      </c>
      <c r="AT63" s="63">
        <f>'Local multi year dist'!BF63</f>
        <v>5045.7501790717251</v>
      </c>
      <c r="AU63" s="63">
        <f>'Local multi year dist'!BG63</f>
        <v>7953.6705367768909</v>
      </c>
      <c r="AV63" s="63">
        <f>'Local multi year dist'!BH63</f>
        <v>8204.5119117160993</v>
      </c>
      <c r="AW63" s="63">
        <f>'Local multi year dist'!BI63</f>
        <v>8204.5119174534939</v>
      </c>
      <c r="AX63" s="63">
        <f>'Local multi year dist'!BJ63</f>
        <v>7083.0714807414925</v>
      </c>
      <c r="AY63" s="63">
        <f>'Local multi year dist'!BK63</f>
        <v>5913.9856252534682</v>
      </c>
      <c r="AZ63" s="63">
        <f>'Local multi year dist'!BL63</f>
        <v>5913.9856252534682</v>
      </c>
      <c r="BA63" s="63">
        <f>'Local multi year dist'!BM63</f>
        <v>5913.9856252534682</v>
      </c>
      <c r="BB63" s="63">
        <f>'Local multi year dist'!BN63</f>
        <v>5913.9856252534682</v>
      </c>
      <c r="BC63" s="63">
        <f>'Local multi year dist'!BO63</f>
        <v>5913.9856252534682</v>
      </c>
      <c r="BD63" s="63">
        <f>'Local multi year dist'!BP63</f>
        <v>5913.9856252534682</v>
      </c>
      <c r="BE63" s="63">
        <f>'Local multi year dist'!BQ63</f>
        <v>5913.9856252534682</v>
      </c>
      <c r="BF63" s="63"/>
      <c r="BG63" s="63"/>
      <c r="BH63" s="63"/>
      <c r="BI63" s="63"/>
      <c r="BJ63" s="63"/>
      <c r="BK63" s="63"/>
      <c r="BL63" s="63"/>
      <c r="BM63" s="63"/>
      <c r="BN63" s="63"/>
      <c r="BO63" s="63"/>
      <c r="BP63" s="63"/>
      <c r="BQ63" s="63"/>
    </row>
    <row r="64" spans="1:69" x14ac:dyDescent="0.3">
      <c r="A64" t="str">
        <f>'Local multi year dist'!M64</f>
        <v>Highland County</v>
      </c>
      <c r="B64" s="63">
        <f>'Local multi year dist'!N64</f>
        <v>935.2604650521763</v>
      </c>
      <c r="C64" s="63">
        <f>'Local multi year dist'!O64</f>
        <v>5920.7086379780594</v>
      </c>
      <c r="D64" s="63">
        <f>'Local multi year dist'!P64</f>
        <v>1536.240884501512</v>
      </c>
      <c r="E64" s="63">
        <f>'Local multi year dist'!Q64</f>
        <v>1230.2550483954631</v>
      </c>
      <c r="F64" s="63">
        <f>'Local multi year dist'!R64</f>
        <v>1230.2550483836633</v>
      </c>
      <c r="G64" s="63">
        <f>'Local multi year dist'!S64</f>
        <v>1419.104140310789</v>
      </c>
      <c r="H64" s="63">
        <f>'Local multi year dist'!T64</f>
        <v>1037.7250740862864</v>
      </c>
      <c r="I64" s="63">
        <f>'Local multi year dist'!U64</f>
        <v>1635.7772489943532</v>
      </c>
      <c r="J64" s="63">
        <f>'Local multi year dist'!V64</f>
        <v>1687.366086165159</v>
      </c>
      <c r="K64" s="63">
        <f>'Local multi year dist'!W64</f>
        <v>1687.3660873451302</v>
      </c>
      <c r="L64" s="63">
        <f>'Local multi year dist'!X64</f>
        <v>1456.7270705548822</v>
      </c>
      <c r="M64" s="63">
        <f>'Local multi year dist'!Y64</f>
        <v>1216.2891449850651</v>
      </c>
      <c r="N64" s="63">
        <f>'Local multi year dist'!Z64</f>
        <v>1216.2891449850651</v>
      </c>
      <c r="O64" s="63">
        <f>'Local multi year dist'!AA64</f>
        <v>1216.2891449850651</v>
      </c>
      <c r="P64" s="63">
        <f>'Local multi year dist'!AB64</f>
        <v>1216.2891449850651</v>
      </c>
      <c r="Q64" s="63">
        <f>'Local multi year dist'!AC64</f>
        <v>1216.2891449850651</v>
      </c>
      <c r="R64" s="63">
        <f>'Local multi year dist'!AD64</f>
        <v>1216.2891449850651</v>
      </c>
      <c r="S64" s="63">
        <f>'Local multi year dist'!AE64</f>
        <v>1216.2891449850651</v>
      </c>
      <c r="T64" s="63"/>
      <c r="U64" s="63">
        <f>'Local multi year dist'!AG64</f>
        <v>0</v>
      </c>
      <c r="V64" s="63">
        <f>'Local multi year dist'!AH64</f>
        <v>2142.4231276372352</v>
      </c>
      <c r="W64" s="63">
        <f>'Local multi year dist'!AI64</f>
        <v>537.32895456302356</v>
      </c>
      <c r="X64" s="63">
        <f>'Local multi year dist'!AJ64</f>
        <v>451.09351774500306</v>
      </c>
      <c r="Y64" s="63">
        <f>'Local multi year dist'!AK64</f>
        <v>451.09351774067653</v>
      </c>
      <c r="Z64" s="63">
        <f>'Local multi year dist'!AL64</f>
        <v>520.33818478062267</v>
      </c>
      <c r="AA64" s="63">
        <f>'Local multi year dist'!AM64</f>
        <v>380.49919383163831</v>
      </c>
      <c r="AB64" s="63">
        <f>'Local multi year dist'!AN64</f>
        <v>599.78499129792942</v>
      </c>
      <c r="AC64" s="63">
        <f>'Local multi year dist'!AO64</f>
        <v>618.70089826055823</v>
      </c>
      <c r="AD64" s="63">
        <f>'Local multi year dist'!AP64</f>
        <v>618.7008986932143</v>
      </c>
      <c r="AE64" s="63">
        <f>'Local multi year dist'!AQ64</f>
        <v>534.13325920345676</v>
      </c>
      <c r="AF64" s="63">
        <f>'Local multi year dist'!AR64</f>
        <v>445.97268649452383</v>
      </c>
      <c r="AG64" s="63">
        <f>'Local multi year dist'!AS64</f>
        <v>445.97268649452383</v>
      </c>
      <c r="AH64" s="63">
        <f>'Local multi year dist'!AT64</f>
        <v>445.97268649452383</v>
      </c>
      <c r="AI64" s="63">
        <f>'Local multi year dist'!AU64</f>
        <v>445.97268649452383</v>
      </c>
      <c r="AJ64" s="63">
        <f>'Local multi year dist'!AV64</f>
        <v>445.97268649452383</v>
      </c>
      <c r="AK64" s="63">
        <f>'Local multi year dist'!AW64</f>
        <v>445.97268649452383</v>
      </c>
      <c r="AL64" s="63">
        <f>'Local multi year dist'!AX64</f>
        <v>445.97268649452383</v>
      </c>
      <c r="AN64" s="63">
        <f>'Local multi year dist'!AZ64</f>
        <v>0</v>
      </c>
      <c r="AO64" s="63">
        <f>'Local multi year dist'!BA64</f>
        <v>535.6057819093088</v>
      </c>
      <c r="AP64" s="63">
        <f>'Local multi year dist'!BB64</f>
        <v>134.33223864075589</v>
      </c>
      <c r="AQ64" s="63">
        <f>'Local multi year dist'!BC64</f>
        <v>112.77337943625076</v>
      </c>
      <c r="AR64" s="63">
        <f>'Local multi year dist'!BD64</f>
        <v>112.77337943516913</v>
      </c>
      <c r="AS64" s="63">
        <f>'Local multi year dist'!BE64</f>
        <v>130.08454619515567</v>
      </c>
      <c r="AT64" s="63">
        <f>'Local multi year dist'!BF64</f>
        <v>95.124798457909577</v>
      </c>
      <c r="AU64" s="63">
        <f>'Local multi year dist'!BG64</f>
        <v>149.94624782448236</v>
      </c>
      <c r="AV64" s="63">
        <f>'Local multi year dist'!BH64</f>
        <v>154.67522456513956</v>
      </c>
      <c r="AW64" s="63">
        <f>'Local multi year dist'!BI64</f>
        <v>154.67522467330357</v>
      </c>
      <c r="AX64" s="63">
        <f>'Local multi year dist'!BJ64</f>
        <v>133.53331480086419</v>
      </c>
      <c r="AY64" s="63">
        <f>'Local multi year dist'!BK64</f>
        <v>111.49317162363096</v>
      </c>
      <c r="AZ64" s="63">
        <f>'Local multi year dist'!BL64</f>
        <v>111.49317162363096</v>
      </c>
      <c r="BA64" s="63">
        <f>'Local multi year dist'!BM64</f>
        <v>111.49317162363096</v>
      </c>
      <c r="BB64" s="63">
        <f>'Local multi year dist'!BN64</f>
        <v>111.49317162363096</v>
      </c>
      <c r="BC64" s="63">
        <f>'Local multi year dist'!BO64</f>
        <v>111.49317162363096</v>
      </c>
      <c r="BD64" s="63">
        <f>'Local multi year dist'!BP64</f>
        <v>111.49317162363096</v>
      </c>
      <c r="BE64" s="63">
        <f>'Local multi year dist'!BQ64</f>
        <v>111.49317162363096</v>
      </c>
      <c r="BF64" s="63"/>
      <c r="BG64" s="63"/>
      <c r="BH64" s="63"/>
      <c r="BI64" s="63"/>
      <c r="BJ64" s="63"/>
      <c r="BK64" s="63"/>
      <c r="BL64" s="63"/>
      <c r="BM64" s="63"/>
      <c r="BN64" s="63"/>
      <c r="BO64" s="63"/>
      <c r="BP64" s="63"/>
      <c r="BQ64" s="63"/>
    </row>
    <row r="65" spans="1:69" x14ac:dyDescent="0.3">
      <c r="A65" t="str">
        <f>'Local multi year dist'!M65</f>
        <v>Hopewell City</v>
      </c>
      <c r="B65" s="63">
        <f>'Local multi year dist'!N65</f>
        <v>13988.243477302116</v>
      </c>
      <c r="C65" s="63">
        <f>'Local multi year dist'!O65</f>
        <v>88553.207454976204</v>
      </c>
      <c r="D65" s="63">
        <f>'Local multi year dist'!P65</f>
        <v>22976.820185587829</v>
      </c>
      <c r="E65" s="63">
        <f>'Local multi year dist'!Q65</f>
        <v>18400.336376001706</v>
      </c>
      <c r="F65" s="63">
        <f>'Local multi year dist'!R65</f>
        <v>18400.336375825224</v>
      </c>
      <c r="G65" s="63">
        <f>'Local multi year dist'!S65</f>
        <v>21224.861924648325</v>
      </c>
      <c r="H65" s="63">
        <f>'Local multi year dist'!T65</f>
        <v>15520.757629812284</v>
      </c>
      <c r="I65" s="63">
        <f>'Local multi year dist'!U65</f>
        <v>24465.537984959021</v>
      </c>
      <c r="J65" s="63">
        <f>'Local multi year dist'!V65</f>
        <v>25237.127549600638</v>
      </c>
      <c r="K65" s="63">
        <f>'Local multi year dist'!W65</f>
        <v>25237.127567248903</v>
      </c>
      <c r="L65" s="63">
        <f>'Local multi year dist'!X65</f>
        <v>21787.57009873389</v>
      </c>
      <c r="M65" s="63">
        <f>'Local multi year dist'!Y65</f>
        <v>18191.455038037497</v>
      </c>
      <c r="N65" s="63">
        <f>'Local multi year dist'!Z65</f>
        <v>18191.455038037497</v>
      </c>
      <c r="O65" s="63">
        <f>'Local multi year dist'!AA65</f>
        <v>18191.455038037497</v>
      </c>
      <c r="P65" s="63">
        <f>'Local multi year dist'!AB65</f>
        <v>18191.455038037497</v>
      </c>
      <c r="Q65" s="63">
        <f>'Local multi year dist'!AC65</f>
        <v>18191.455038037497</v>
      </c>
      <c r="R65" s="63">
        <f>'Local multi year dist'!AD65</f>
        <v>18191.455038037497</v>
      </c>
      <c r="S65" s="63">
        <f>'Local multi year dist'!AE65</f>
        <v>18191.455038037497</v>
      </c>
      <c r="T65" s="63"/>
      <c r="U65" s="63">
        <f>'Local multi year dist'!AG65</f>
        <v>0</v>
      </c>
      <c r="V65" s="63">
        <f>'Local multi year dist'!AH65</f>
        <v>32043.198082922128</v>
      </c>
      <c r="W65" s="63">
        <f>'Local multi year dist'!AI65</f>
        <v>8036.572189986091</v>
      </c>
      <c r="X65" s="63">
        <f>'Local multi year dist'!AJ65</f>
        <v>6746.7900045339593</v>
      </c>
      <c r="Y65" s="63">
        <f>'Local multi year dist'!AK65</f>
        <v>6746.7900044692487</v>
      </c>
      <c r="Z65" s="63">
        <f>'Local multi year dist'!AL65</f>
        <v>7782.4493723710511</v>
      </c>
      <c r="AA65" s="63">
        <f>'Local multi year dist'!AM65</f>
        <v>5690.944464264503</v>
      </c>
      <c r="AB65" s="63">
        <f>'Local multi year dist'!AN65</f>
        <v>8970.6972611516412</v>
      </c>
      <c r="AC65" s="63">
        <f>'Local multi year dist'!AO65</f>
        <v>9253.613434853567</v>
      </c>
      <c r="AD65" s="63">
        <f>'Local multi year dist'!AP65</f>
        <v>9253.6134413245964</v>
      </c>
      <c r="AE65" s="63">
        <f>'Local multi year dist'!AQ65</f>
        <v>7988.775702869093</v>
      </c>
      <c r="AF65" s="63">
        <f>'Local multi year dist'!AR65</f>
        <v>6670.2001806137478</v>
      </c>
      <c r="AG65" s="63">
        <f>'Local multi year dist'!AS65</f>
        <v>6670.2001806137478</v>
      </c>
      <c r="AH65" s="63">
        <f>'Local multi year dist'!AT65</f>
        <v>6670.2001806137478</v>
      </c>
      <c r="AI65" s="63">
        <f>'Local multi year dist'!AU65</f>
        <v>6670.2001806137478</v>
      </c>
      <c r="AJ65" s="63">
        <f>'Local multi year dist'!AV65</f>
        <v>6670.2001806137478</v>
      </c>
      <c r="AK65" s="63">
        <f>'Local multi year dist'!AW65</f>
        <v>6670.2001806137478</v>
      </c>
      <c r="AL65" s="63">
        <f>'Local multi year dist'!AX65</f>
        <v>6670.2001806137478</v>
      </c>
      <c r="AN65" s="63">
        <f>'Local multi year dist'!AZ65</f>
        <v>0</v>
      </c>
      <c r="AO65" s="63">
        <f>'Local multi year dist'!BA65</f>
        <v>8010.7995207305321</v>
      </c>
      <c r="AP65" s="63">
        <f>'Local multi year dist'!BB65</f>
        <v>2009.1430474965227</v>
      </c>
      <c r="AQ65" s="63">
        <f>'Local multi year dist'!BC65</f>
        <v>1686.6975011334898</v>
      </c>
      <c r="AR65" s="63">
        <f>'Local multi year dist'!BD65</f>
        <v>1686.6975011173122</v>
      </c>
      <c r="AS65" s="63">
        <f>'Local multi year dist'!BE65</f>
        <v>1945.6123430927628</v>
      </c>
      <c r="AT65" s="63">
        <f>'Local multi year dist'!BF65</f>
        <v>1422.7361160661258</v>
      </c>
      <c r="AU65" s="63">
        <f>'Local multi year dist'!BG65</f>
        <v>2242.6743152879103</v>
      </c>
      <c r="AV65" s="63">
        <f>'Local multi year dist'!BH65</f>
        <v>2313.4033587133918</v>
      </c>
      <c r="AW65" s="63">
        <f>'Local multi year dist'!BI65</f>
        <v>2313.4033603311491</v>
      </c>
      <c r="AX65" s="63">
        <f>'Local multi year dist'!BJ65</f>
        <v>1997.1939257172733</v>
      </c>
      <c r="AY65" s="63">
        <f>'Local multi year dist'!BK65</f>
        <v>1667.5500451534369</v>
      </c>
      <c r="AZ65" s="63">
        <f>'Local multi year dist'!BL65</f>
        <v>1667.5500451534369</v>
      </c>
      <c r="BA65" s="63">
        <f>'Local multi year dist'!BM65</f>
        <v>1667.5500451534369</v>
      </c>
      <c r="BB65" s="63">
        <f>'Local multi year dist'!BN65</f>
        <v>1667.5500451534369</v>
      </c>
      <c r="BC65" s="63">
        <f>'Local multi year dist'!BO65</f>
        <v>1667.5500451534369</v>
      </c>
      <c r="BD65" s="63">
        <f>'Local multi year dist'!BP65</f>
        <v>1667.5500451534369</v>
      </c>
      <c r="BE65" s="63">
        <f>'Local multi year dist'!BQ65</f>
        <v>1667.5500451534369</v>
      </c>
      <c r="BF65" s="63"/>
      <c r="BG65" s="63"/>
      <c r="BH65" s="63"/>
      <c r="BI65" s="63"/>
      <c r="BJ65" s="63"/>
      <c r="BK65" s="63"/>
      <c r="BL65" s="63"/>
      <c r="BM65" s="63"/>
      <c r="BN65" s="63"/>
      <c r="BO65" s="63"/>
      <c r="BP65" s="63"/>
      <c r="BQ65" s="63"/>
    </row>
    <row r="66" spans="1:69" x14ac:dyDescent="0.3">
      <c r="A66" t="str">
        <f>'Local multi year dist'!M66</f>
        <v>Isle of Wight County</v>
      </c>
      <c r="B66" s="63">
        <f>'Local multi year dist'!N66</f>
        <v>14476.205459068469</v>
      </c>
      <c r="C66" s="63">
        <f>'Local multi year dist'!O66</f>
        <v>91642.272831312584</v>
      </c>
      <c r="D66" s="63">
        <f>'Local multi year dist'!P66</f>
        <v>23778.337168806011</v>
      </c>
      <c r="E66" s="63">
        <f>'Local multi year dist'!Q66</f>
        <v>19042.208575164557</v>
      </c>
      <c r="F66" s="63">
        <f>'Local multi year dist'!R66</f>
        <v>19042.20857498192</v>
      </c>
      <c r="G66" s="63">
        <f>'Local multi year dist'!S66</f>
        <v>21965.264084810475</v>
      </c>
      <c r="H66" s="63">
        <f>'Local multi year dist'!T66</f>
        <v>16062.179407596435</v>
      </c>
      <c r="I66" s="63">
        <f>'Local multi year dist'!U66</f>
        <v>25318.986984434338</v>
      </c>
      <c r="J66" s="63">
        <f>'Local multi year dist'!V66</f>
        <v>26117.492464121591</v>
      </c>
      <c r="K66" s="63">
        <f>'Local multi year dist'!W66</f>
        <v>26117.492482385493</v>
      </c>
      <c r="L66" s="63">
        <f>'Local multi year dist'!X66</f>
        <v>22547.601613806004</v>
      </c>
      <c r="M66" s="63">
        <f>'Local multi year dist'!Y66</f>
        <v>18826.04067889927</v>
      </c>
      <c r="N66" s="63">
        <f>'Local multi year dist'!Z66</f>
        <v>18826.04067889927</v>
      </c>
      <c r="O66" s="63">
        <f>'Local multi year dist'!AA66</f>
        <v>18826.04067889927</v>
      </c>
      <c r="P66" s="63">
        <f>'Local multi year dist'!AB66</f>
        <v>18826.04067889927</v>
      </c>
      <c r="Q66" s="63">
        <f>'Local multi year dist'!AC66</f>
        <v>18826.04067889927</v>
      </c>
      <c r="R66" s="63">
        <f>'Local multi year dist'!AD66</f>
        <v>18826.04067889927</v>
      </c>
      <c r="S66" s="63">
        <f>'Local multi year dist'!AE66</f>
        <v>18826.04067889927</v>
      </c>
      <c r="T66" s="63"/>
      <c r="U66" s="63">
        <f>'Local multi year dist'!AG66</f>
        <v>0</v>
      </c>
      <c r="V66" s="63">
        <f>'Local multi year dist'!AH66</f>
        <v>33160.98406255895</v>
      </c>
      <c r="W66" s="63">
        <f>'Local multi year dist'!AI66</f>
        <v>8316.9177314972349</v>
      </c>
      <c r="X66" s="63">
        <f>'Local multi year dist'!AJ66</f>
        <v>6982.1431442270041</v>
      </c>
      <c r="Y66" s="63">
        <f>'Local multi year dist'!AK66</f>
        <v>6982.1431441600371</v>
      </c>
      <c r="Z66" s="63">
        <f>'Local multi year dist'!AL66</f>
        <v>8053.9301644305069</v>
      </c>
      <c r="AA66" s="63">
        <f>'Local multi year dist'!AM66</f>
        <v>5889.465782785358</v>
      </c>
      <c r="AB66" s="63">
        <f>'Local multi year dist'!AN66</f>
        <v>9283.628560959256</v>
      </c>
      <c r="AC66" s="63">
        <f>'Local multi year dist'!AO66</f>
        <v>9576.4139035112494</v>
      </c>
      <c r="AD66" s="63">
        <f>'Local multi year dist'!AP66</f>
        <v>9576.4139102080135</v>
      </c>
      <c r="AE66" s="63">
        <f>'Local multi year dist'!AQ66</f>
        <v>8267.453925062202</v>
      </c>
      <c r="AF66" s="63">
        <f>'Local multi year dist'!AR66</f>
        <v>6902.881582263065</v>
      </c>
      <c r="AG66" s="63">
        <f>'Local multi year dist'!AS66</f>
        <v>6902.881582263065</v>
      </c>
      <c r="AH66" s="63">
        <f>'Local multi year dist'!AT66</f>
        <v>6902.881582263065</v>
      </c>
      <c r="AI66" s="63">
        <f>'Local multi year dist'!AU66</f>
        <v>6902.881582263065</v>
      </c>
      <c r="AJ66" s="63">
        <f>'Local multi year dist'!AV66</f>
        <v>6902.881582263065</v>
      </c>
      <c r="AK66" s="63">
        <f>'Local multi year dist'!AW66</f>
        <v>6902.881582263065</v>
      </c>
      <c r="AL66" s="63">
        <f>'Local multi year dist'!AX66</f>
        <v>6902.881582263065</v>
      </c>
      <c r="AN66" s="63">
        <f>'Local multi year dist'!AZ66</f>
        <v>0</v>
      </c>
      <c r="AO66" s="63">
        <f>'Local multi year dist'!BA66</f>
        <v>8290.2460156397374</v>
      </c>
      <c r="AP66" s="63">
        <f>'Local multi year dist'!BB66</f>
        <v>2079.2294328743087</v>
      </c>
      <c r="AQ66" s="63">
        <f>'Local multi year dist'!BC66</f>
        <v>1745.535786056751</v>
      </c>
      <c r="AR66" s="63">
        <f>'Local multi year dist'!BD66</f>
        <v>1745.5357860400093</v>
      </c>
      <c r="AS66" s="63">
        <f>'Local multi year dist'!BE66</f>
        <v>2013.4825411076267</v>
      </c>
      <c r="AT66" s="63">
        <f>'Local multi year dist'!BF66</f>
        <v>1472.3664456963395</v>
      </c>
      <c r="AU66" s="63">
        <f>'Local multi year dist'!BG66</f>
        <v>2320.907140239814</v>
      </c>
      <c r="AV66" s="63">
        <f>'Local multi year dist'!BH66</f>
        <v>2394.1034758778123</v>
      </c>
      <c r="AW66" s="63">
        <f>'Local multi year dist'!BI66</f>
        <v>2394.1034775520034</v>
      </c>
      <c r="AX66" s="63">
        <f>'Local multi year dist'!BJ66</f>
        <v>2066.8634812655505</v>
      </c>
      <c r="AY66" s="63">
        <f>'Local multi year dist'!BK66</f>
        <v>1725.7203955657662</v>
      </c>
      <c r="AZ66" s="63">
        <f>'Local multi year dist'!BL66</f>
        <v>1725.7203955657662</v>
      </c>
      <c r="BA66" s="63">
        <f>'Local multi year dist'!BM66</f>
        <v>1725.7203955657662</v>
      </c>
      <c r="BB66" s="63">
        <f>'Local multi year dist'!BN66</f>
        <v>1725.7203955657662</v>
      </c>
      <c r="BC66" s="63">
        <f>'Local multi year dist'!BO66</f>
        <v>1725.7203955657662</v>
      </c>
      <c r="BD66" s="63">
        <f>'Local multi year dist'!BP66</f>
        <v>1725.7203955657662</v>
      </c>
      <c r="BE66" s="63">
        <f>'Local multi year dist'!BQ66</f>
        <v>1725.7203955657662</v>
      </c>
      <c r="BF66" s="63"/>
      <c r="BG66" s="63"/>
      <c r="BH66" s="63"/>
      <c r="BI66" s="63"/>
      <c r="BJ66" s="63"/>
      <c r="BK66" s="63"/>
      <c r="BL66" s="63"/>
      <c r="BM66" s="63"/>
      <c r="BN66" s="63"/>
      <c r="BO66" s="63"/>
      <c r="BP66" s="63"/>
      <c r="BQ66" s="63"/>
    </row>
    <row r="67" spans="1:69" x14ac:dyDescent="0.3">
      <c r="A67" t="str">
        <f>'Local multi year dist'!M67</f>
        <v>James City County</v>
      </c>
      <c r="B67" s="63">
        <f>'Local multi year dist'!N67</f>
        <v>24886.061070084037</v>
      </c>
      <c r="C67" s="63">
        <f>'Local multi year dist'!O67</f>
        <v>157542.33419315558</v>
      </c>
      <c r="D67" s="63">
        <f>'Local multi year dist'!P67</f>
        <v>40877.366144127256</v>
      </c>
      <c r="E67" s="63">
        <f>'Local multi year dist'!Q67</f>
        <v>32735.482157305418</v>
      </c>
      <c r="F67" s="63">
        <f>'Local multi year dist'!R67</f>
        <v>32735.482156991442</v>
      </c>
      <c r="G67" s="63">
        <f>'Local multi year dist'!S67</f>
        <v>37760.510168269757</v>
      </c>
      <c r="H67" s="63">
        <f>'Local multi year dist'!T67</f>
        <v>27612.510666991668</v>
      </c>
      <c r="I67" s="63">
        <f>'Local multi year dist'!U67</f>
        <v>43525.898973241121</v>
      </c>
      <c r="J67" s="63">
        <f>'Local multi year dist'!V67</f>
        <v>44898.610640568651</v>
      </c>
      <c r="K67" s="63">
        <f>'Local multi year dist'!W67</f>
        <v>44898.610671966147</v>
      </c>
      <c r="L67" s="63">
        <f>'Local multi year dist'!X67</f>
        <v>38761.607268677799</v>
      </c>
      <c r="M67" s="63">
        <f>'Local multi year dist'!Y67</f>
        <v>32363.867683950481</v>
      </c>
      <c r="N67" s="63">
        <f>'Local multi year dist'!Z67</f>
        <v>32363.867683950481</v>
      </c>
      <c r="O67" s="63">
        <f>'Local multi year dist'!AA67</f>
        <v>32363.867683950481</v>
      </c>
      <c r="P67" s="63">
        <f>'Local multi year dist'!AB67</f>
        <v>32363.867683950481</v>
      </c>
      <c r="Q67" s="63">
        <f>'Local multi year dist'!AC67</f>
        <v>32363.867683950481</v>
      </c>
      <c r="R67" s="63">
        <f>'Local multi year dist'!AD67</f>
        <v>32363.867683950481</v>
      </c>
      <c r="S67" s="63">
        <f>'Local multi year dist'!AE67</f>
        <v>32363.867683950481</v>
      </c>
      <c r="T67" s="63"/>
      <c r="U67" s="63">
        <f>'Local multi year dist'!AG67</f>
        <v>0</v>
      </c>
      <c r="V67" s="63">
        <f>'Local multi year dist'!AH67</f>
        <v>57007.084961477834</v>
      </c>
      <c r="W67" s="63">
        <f>'Local multi year dist'!AI67</f>
        <v>14297.622617068302</v>
      </c>
      <c r="X67" s="63">
        <f>'Local multi year dist'!AJ67</f>
        <v>12003.010124345319</v>
      </c>
      <c r="Y67" s="63">
        <f>'Local multi year dist'!AK67</f>
        <v>12003.010124230195</v>
      </c>
      <c r="Z67" s="63">
        <f>'Local multi year dist'!AL67</f>
        <v>13845.520395032243</v>
      </c>
      <c r="AA67" s="63">
        <f>'Local multi year dist'!AM67</f>
        <v>10124.587244563611</v>
      </c>
      <c r="AB67" s="63">
        <f>'Local multi year dist'!AN67</f>
        <v>15959.49629018841</v>
      </c>
      <c r="AC67" s="63">
        <f>'Local multi year dist'!AO67</f>
        <v>16462.823901541837</v>
      </c>
      <c r="AD67" s="63">
        <f>'Local multi year dist'!AP67</f>
        <v>16462.823913054253</v>
      </c>
      <c r="AE67" s="63">
        <f>'Local multi year dist'!AQ67</f>
        <v>14212.589331848525</v>
      </c>
      <c r="AF67" s="63">
        <f>'Local multi year dist'!AR67</f>
        <v>11866.751484115175</v>
      </c>
      <c r="AG67" s="63">
        <f>'Local multi year dist'!AS67</f>
        <v>11866.751484115175</v>
      </c>
      <c r="AH67" s="63">
        <f>'Local multi year dist'!AT67</f>
        <v>11866.751484115175</v>
      </c>
      <c r="AI67" s="63">
        <f>'Local multi year dist'!AU67</f>
        <v>11866.751484115175</v>
      </c>
      <c r="AJ67" s="63">
        <f>'Local multi year dist'!AV67</f>
        <v>11866.751484115175</v>
      </c>
      <c r="AK67" s="63">
        <f>'Local multi year dist'!AW67</f>
        <v>11866.751484115175</v>
      </c>
      <c r="AL67" s="63">
        <f>'Local multi year dist'!AX67</f>
        <v>11866.751484115175</v>
      </c>
      <c r="AN67" s="63">
        <f>'Local multi year dist'!AZ67</f>
        <v>0</v>
      </c>
      <c r="AO67" s="63">
        <f>'Local multi year dist'!BA67</f>
        <v>14251.771240369459</v>
      </c>
      <c r="AP67" s="63">
        <f>'Local multi year dist'!BB67</f>
        <v>3574.4056542670755</v>
      </c>
      <c r="AQ67" s="63">
        <f>'Local multi year dist'!BC67</f>
        <v>3000.7525310863298</v>
      </c>
      <c r="AR67" s="63">
        <f>'Local multi year dist'!BD67</f>
        <v>3000.7525310575488</v>
      </c>
      <c r="AS67" s="63">
        <f>'Local multi year dist'!BE67</f>
        <v>3461.3800987580607</v>
      </c>
      <c r="AT67" s="63">
        <f>'Local multi year dist'!BF67</f>
        <v>2531.1468111409026</v>
      </c>
      <c r="AU67" s="63">
        <f>'Local multi year dist'!BG67</f>
        <v>3989.8740725471025</v>
      </c>
      <c r="AV67" s="63">
        <f>'Local multi year dist'!BH67</f>
        <v>4115.7059753854592</v>
      </c>
      <c r="AW67" s="63">
        <f>'Local multi year dist'!BI67</f>
        <v>4115.7059782635633</v>
      </c>
      <c r="AX67" s="63">
        <f>'Local multi year dist'!BJ67</f>
        <v>3553.1473329621313</v>
      </c>
      <c r="AY67" s="63">
        <f>'Local multi year dist'!BK67</f>
        <v>2966.6878710287938</v>
      </c>
      <c r="AZ67" s="63">
        <f>'Local multi year dist'!BL67</f>
        <v>2966.6878710287938</v>
      </c>
      <c r="BA67" s="63">
        <f>'Local multi year dist'!BM67</f>
        <v>2966.6878710287938</v>
      </c>
      <c r="BB67" s="63">
        <f>'Local multi year dist'!BN67</f>
        <v>2966.6878710287938</v>
      </c>
      <c r="BC67" s="63">
        <f>'Local multi year dist'!BO67</f>
        <v>2966.6878710287938</v>
      </c>
      <c r="BD67" s="63">
        <f>'Local multi year dist'!BP67</f>
        <v>2966.6878710287938</v>
      </c>
      <c r="BE67" s="63">
        <f>'Local multi year dist'!BQ67</f>
        <v>2966.6878710287938</v>
      </c>
      <c r="BF67" s="63"/>
      <c r="BG67" s="63"/>
      <c r="BH67" s="63"/>
      <c r="BI67" s="63"/>
      <c r="BJ67" s="63"/>
      <c r="BK67" s="63"/>
      <c r="BL67" s="63"/>
      <c r="BM67" s="63"/>
      <c r="BN67" s="63"/>
      <c r="BO67" s="63"/>
      <c r="BP67" s="63"/>
      <c r="BQ67" s="63"/>
    </row>
    <row r="68" spans="1:69" x14ac:dyDescent="0.3">
      <c r="A68" t="str">
        <f>'Local multi year dist'!M68</f>
        <v>King George County</v>
      </c>
      <c r="B68" s="63">
        <f>'Local multi year dist'!N68</f>
        <v>12443.030535041999</v>
      </c>
      <c r="C68" s="63">
        <f>'Local multi year dist'!O68</f>
        <v>78771.167096577658</v>
      </c>
      <c r="D68" s="63">
        <f>'Local multi year dist'!P68</f>
        <v>20438.683072063592</v>
      </c>
      <c r="E68" s="63">
        <f>'Local multi year dist'!Q68</f>
        <v>16367.741078652682</v>
      </c>
      <c r="F68" s="63">
        <f>'Local multi year dist'!R68</f>
        <v>16367.741078495692</v>
      </c>
      <c r="G68" s="63">
        <f>'Local multi year dist'!S68</f>
        <v>18880.255084134846</v>
      </c>
      <c r="H68" s="63">
        <f>'Local multi year dist'!T68</f>
        <v>13806.25533349581</v>
      </c>
      <c r="I68" s="63">
        <f>'Local multi year dist'!U68</f>
        <v>21762.949486620524</v>
      </c>
      <c r="J68" s="63">
        <f>'Local multi year dist'!V68</f>
        <v>22449.305320284286</v>
      </c>
      <c r="K68" s="63">
        <f>'Local multi year dist'!W68</f>
        <v>22449.305335983034</v>
      </c>
      <c r="L68" s="63">
        <f>'Local multi year dist'!X68</f>
        <v>19380.803634338867</v>
      </c>
      <c r="M68" s="63">
        <f>'Local multi year dist'!Y68</f>
        <v>16181.933841975213</v>
      </c>
      <c r="N68" s="63">
        <f>'Local multi year dist'!Z68</f>
        <v>16181.933841975213</v>
      </c>
      <c r="O68" s="63">
        <f>'Local multi year dist'!AA68</f>
        <v>16181.933841975213</v>
      </c>
      <c r="P68" s="63">
        <f>'Local multi year dist'!AB68</f>
        <v>16181.933841975213</v>
      </c>
      <c r="Q68" s="63">
        <f>'Local multi year dist'!AC68</f>
        <v>16181.933841975213</v>
      </c>
      <c r="R68" s="63">
        <f>'Local multi year dist'!AD68</f>
        <v>16181.933841975213</v>
      </c>
      <c r="S68" s="63">
        <f>'Local multi year dist'!AE68</f>
        <v>16181.933841975213</v>
      </c>
      <c r="T68" s="63"/>
      <c r="U68" s="63">
        <f>'Local multi year dist'!AG68</f>
        <v>0</v>
      </c>
      <c r="V68" s="63">
        <f>'Local multi year dist'!AH68</f>
        <v>28503.542480738866</v>
      </c>
      <c r="W68" s="63">
        <f>'Local multi year dist'!AI68</f>
        <v>7148.8113085341383</v>
      </c>
      <c r="X68" s="63">
        <f>'Local multi year dist'!AJ68</f>
        <v>6001.5050621726496</v>
      </c>
      <c r="Y68" s="63">
        <f>'Local multi year dist'!AK68</f>
        <v>6001.5050621150876</v>
      </c>
      <c r="Z68" s="63">
        <f>'Local multi year dist'!AL68</f>
        <v>6922.7601975161097</v>
      </c>
      <c r="AA68" s="63">
        <f>'Local multi year dist'!AM68</f>
        <v>5062.2936222817962</v>
      </c>
      <c r="AB68" s="63">
        <f>'Local multi year dist'!AN68</f>
        <v>7979.7481450941914</v>
      </c>
      <c r="AC68" s="63">
        <f>'Local multi year dist'!AO68</f>
        <v>8231.4119507709056</v>
      </c>
      <c r="AD68" s="63">
        <f>'Local multi year dist'!AP68</f>
        <v>8231.4119565271121</v>
      </c>
      <c r="AE68" s="63">
        <f>'Local multi year dist'!AQ68</f>
        <v>7106.2946659242507</v>
      </c>
      <c r="AF68" s="63">
        <f>'Local multi year dist'!AR68</f>
        <v>5933.3757420575776</v>
      </c>
      <c r="AG68" s="63">
        <f>'Local multi year dist'!AS68</f>
        <v>5933.3757420575776</v>
      </c>
      <c r="AH68" s="63">
        <f>'Local multi year dist'!AT68</f>
        <v>5933.3757420575776</v>
      </c>
      <c r="AI68" s="63">
        <f>'Local multi year dist'!AU68</f>
        <v>5933.3757420575776</v>
      </c>
      <c r="AJ68" s="63">
        <f>'Local multi year dist'!AV68</f>
        <v>5933.3757420575776</v>
      </c>
      <c r="AK68" s="63">
        <f>'Local multi year dist'!AW68</f>
        <v>5933.3757420575776</v>
      </c>
      <c r="AL68" s="63">
        <f>'Local multi year dist'!AX68</f>
        <v>5933.3757420575776</v>
      </c>
      <c r="AN68" s="63">
        <f>'Local multi year dist'!AZ68</f>
        <v>0</v>
      </c>
      <c r="AO68" s="63">
        <f>'Local multi year dist'!BA68</f>
        <v>7125.8856201847166</v>
      </c>
      <c r="AP68" s="63">
        <f>'Local multi year dist'!BB68</f>
        <v>1787.2028271335346</v>
      </c>
      <c r="AQ68" s="63">
        <f>'Local multi year dist'!BC68</f>
        <v>1500.3762655431624</v>
      </c>
      <c r="AR68" s="63">
        <f>'Local multi year dist'!BD68</f>
        <v>1500.3762655287719</v>
      </c>
      <c r="AS68" s="63">
        <f>'Local multi year dist'!BE68</f>
        <v>1730.6900493790274</v>
      </c>
      <c r="AT68" s="63">
        <f>'Local multi year dist'!BF68</f>
        <v>1265.573405570449</v>
      </c>
      <c r="AU68" s="63">
        <f>'Local multi year dist'!BG68</f>
        <v>1994.9370362735478</v>
      </c>
      <c r="AV68" s="63">
        <f>'Local multi year dist'!BH68</f>
        <v>2057.8529876927264</v>
      </c>
      <c r="AW68" s="63">
        <f>'Local multi year dist'!BI68</f>
        <v>2057.852989131778</v>
      </c>
      <c r="AX68" s="63">
        <f>'Local multi year dist'!BJ68</f>
        <v>1776.5736664810627</v>
      </c>
      <c r="AY68" s="63">
        <f>'Local multi year dist'!BK68</f>
        <v>1483.3439355143944</v>
      </c>
      <c r="AZ68" s="63">
        <f>'Local multi year dist'!BL68</f>
        <v>1483.3439355143944</v>
      </c>
      <c r="BA68" s="63">
        <f>'Local multi year dist'!BM68</f>
        <v>1483.3439355143944</v>
      </c>
      <c r="BB68" s="63">
        <f>'Local multi year dist'!BN68</f>
        <v>1483.3439355143944</v>
      </c>
      <c r="BC68" s="63">
        <f>'Local multi year dist'!BO68</f>
        <v>1483.3439355143944</v>
      </c>
      <c r="BD68" s="63">
        <f>'Local multi year dist'!BP68</f>
        <v>1483.3439355143944</v>
      </c>
      <c r="BE68" s="63">
        <f>'Local multi year dist'!BQ68</f>
        <v>1483.3439355143944</v>
      </c>
      <c r="BF68" s="63"/>
      <c r="BG68" s="63"/>
      <c r="BH68" s="63"/>
      <c r="BI68" s="63"/>
      <c r="BJ68" s="63"/>
      <c r="BK68" s="63"/>
      <c r="BL68" s="63"/>
      <c r="BM68" s="63"/>
      <c r="BN68" s="63"/>
      <c r="BO68" s="63"/>
      <c r="BP68" s="63"/>
      <c r="BQ68" s="63"/>
    </row>
    <row r="69" spans="1:69" x14ac:dyDescent="0.3">
      <c r="A69" t="str">
        <f>'Local multi year dist'!M69</f>
        <v>King William County</v>
      </c>
      <c r="B69" s="63">
        <f>'Local multi year dist'!N69</f>
        <v>7238.1027295342346</v>
      </c>
      <c r="C69" s="63">
        <f>'Local multi year dist'!O69</f>
        <v>45821.136415656292</v>
      </c>
      <c r="D69" s="63">
        <f>'Local multi year dist'!P69</f>
        <v>11889.168584403005</v>
      </c>
      <c r="E69" s="63">
        <f>'Local multi year dist'!Q69</f>
        <v>9521.1042875822786</v>
      </c>
      <c r="F69" s="63">
        <f>'Local multi year dist'!R69</f>
        <v>9521.1042874909599</v>
      </c>
      <c r="G69" s="63">
        <f>'Local multi year dist'!S69</f>
        <v>10982.632042405237</v>
      </c>
      <c r="H69" s="63">
        <f>'Local multi year dist'!T69</f>
        <v>8031.0897037982177</v>
      </c>
      <c r="I69" s="63">
        <f>'Local multi year dist'!U69</f>
        <v>12659.493492217169</v>
      </c>
      <c r="J69" s="63">
        <f>'Local multi year dist'!V69</f>
        <v>13058.746232060796</v>
      </c>
      <c r="K69" s="63">
        <f>'Local multi year dist'!W69</f>
        <v>13058.746241192746</v>
      </c>
      <c r="L69" s="63">
        <f>'Local multi year dist'!X69</f>
        <v>11273.800806903002</v>
      </c>
      <c r="M69" s="63">
        <f>'Local multi year dist'!Y69</f>
        <v>9413.0203394496348</v>
      </c>
      <c r="N69" s="63">
        <f>'Local multi year dist'!Z69</f>
        <v>9413.0203394496348</v>
      </c>
      <c r="O69" s="63">
        <f>'Local multi year dist'!AA69</f>
        <v>9413.0203394496348</v>
      </c>
      <c r="P69" s="63">
        <f>'Local multi year dist'!AB69</f>
        <v>9413.0203394496348</v>
      </c>
      <c r="Q69" s="63">
        <f>'Local multi year dist'!AC69</f>
        <v>9413.0203394496348</v>
      </c>
      <c r="R69" s="63">
        <f>'Local multi year dist'!AD69</f>
        <v>9413.0203394496348</v>
      </c>
      <c r="S69" s="63">
        <f>'Local multi year dist'!AE69</f>
        <v>9413.0203394496348</v>
      </c>
      <c r="T69" s="63"/>
      <c r="U69" s="63">
        <f>'Local multi year dist'!AG69</f>
        <v>0</v>
      </c>
      <c r="V69" s="63">
        <f>'Local multi year dist'!AH69</f>
        <v>16580.492031279475</v>
      </c>
      <c r="W69" s="63">
        <f>'Local multi year dist'!AI69</f>
        <v>4158.4588657486174</v>
      </c>
      <c r="X69" s="63">
        <f>'Local multi year dist'!AJ69</f>
        <v>3491.071572113502</v>
      </c>
      <c r="Y69" s="63">
        <f>'Local multi year dist'!AK69</f>
        <v>3491.0715720800185</v>
      </c>
      <c r="Z69" s="63">
        <f>'Local multi year dist'!AL69</f>
        <v>4026.9650822152535</v>
      </c>
      <c r="AA69" s="63">
        <f>'Local multi year dist'!AM69</f>
        <v>2944.732891392679</v>
      </c>
      <c r="AB69" s="63">
        <f>'Local multi year dist'!AN69</f>
        <v>4641.814280479628</v>
      </c>
      <c r="AC69" s="63">
        <f>'Local multi year dist'!AO69</f>
        <v>4788.2069517556247</v>
      </c>
      <c r="AD69" s="63">
        <f>'Local multi year dist'!AP69</f>
        <v>4788.2069551040067</v>
      </c>
      <c r="AE69" s="63">
        <f>'Local multi year dist'!AQ69</f>
        <v>4133.726962531101</v>
      </c>
      <c r="AF69" s="63">
        <f>'Local multi year dist'!AR69</f>
        <v>3451.4407911315325</v>
      </c>
      <c r="AG69" s="63">
        <f>'Local multi year dist'!AS69</f>
        <v>3451.4407911315325</v>
      </c>
      <c r="AH69" s="63">
        <f>'Local multi year dist'!AT69</f>
        <v>3451.4407911315325</v>
      </c>
      <c r="AI69" s="63">
        <f>'Local multi year dist'!AU69</f>
        <v>3451.4407911315325</v>
      </c>
      <c r="AJ69" s="63">
        <f>'Local multi year dist'!AV69</f>
        <v>3451.4407911315325</v>
      </c>
      <c r="AK69" s="63">
        <f>'Local multi year dist'!AW69</f>
        <v>3451.4407911315325</v>
      </c>
      <c r="AL69" s="63">
        <f>'Local multi year dist'!AX69</f>
        <v>3451.4407911315325</v>
      </c>
      <c r="AN69" s="63">
        <f>'Local multi year dist'!AZ69</f>
        <v>0</v>
      </c>
      <c r="AO69" s="63">
        <f>'Local multi year dist'!BA69</f>
        <v>4145.1230078198687</v>
      </c>
      <c r="AP69" s="63">
        <f>'Local multi year dist'!BB69</f>
        <v>1039.6147164371544</v>
      </c>
      <c r="AQ69" s="63">
        <f>'Local multi year dist'!BC69</f>
        <v>872.76789302837551</v>
      </c>
      <c r="AR69" s="63">
        <f>'Local multi year dist'!BD69</f>
        <v>872.76789302000464</v>
      </c>
      <c r="AS69" s="63">
        <f>'Local multi year dist'!BE69</f>
        <v>1006.7412705538134</v>
      </c>
      <c r="AT69" s="63">
        <f>'Local multi year dist'!BF69</f>
        <v>736.18322284816975</v>
      </c>
      <c r="AU69" s="63">
        <f>'Local multi year dist'!BG69</f>
        <v>1160.453570119907</v>
      </c>
      <c r="AV69" s="63">
        <f>'Local multi year dist'!BH69</f>
        <v>1197.0517379389062</v>
      </c>
      <c r="AW69" s="63">
        <f>'Local multi year dist'!BI69</f>
        <v>1197.0517387760017</v>
      </c>
      <c r="AX69" s="63">
        <f>'Local multi year dist'!BJ69</f>
        <v>1033.4317406327752</v>
      </c>
      <c r="AY69" s="63">
        <f>'Local multi year dist'!BK69</f>
        <v>862.86019778288312</v>
      </c>
      <c r="AZ69" s="63">
        <f>'Local multi year dist'!BL69</f>
        <v>862.86019778288312</v>
      </c>
      <c r="BA69" s="63">
        <f>'Local multi year dist'!BM69</f>
        <v>862.86019778288312</v>
      </c>
      <c r="BB69" s="63">
        <f>'Local multi year dist'!BN69</f>
        <v>862.86019778288312</v>
      </c>
      <c r="BC69" s="63">
        <f>'Local multi year dist'!BO69</f>
        <v>862.86019778288312</v>
      </c>
      <c r="BD69" s="63">
        <f>'Local multi year dist'!BP69</f>
        <v>862.86019778288312</v>
      </c>
      <c r="BE69" s="63">
        <f>'Local multi year dist'!BQ69</f>
        <v>862.86019778288312</v>
      </c>
      <c r="BF69" s="63"/>
      <c r="BG69" s="63"/>
      <c r="BH69" s="63"/>
      <c r="BI69" s="63"/>
      <c r="BJ69" s="63"/>
      <c r="BK69" s="63"/>
      <c r="BL69" s="63"/>
      <c r="BM69" s="63"/>
      <c r="BN69" s="63"/>
      <c r="BO69" s="63"/>
      <c r="BP69" s="63"/>
      <c r="BQ69" s="63"/>
    </row>
    <row r="70" spans="1:69" x14ac:dyDescent="0.3">
      <c r="A70" t="str">
        <f>'Local multi year dist'!M70</f>
        <v>King and Queen County</v>
      </c>
      <c r="B70" s="63">
        <f>'Local multi year dist'!N70</f>
        <v>2927.7718905981174</v>
      </c>
      <c r="C70" s="63">
        <f>'Local multi year dist'!O70</f>
        <v>18534.392258018273</v>
      </c>
      <c r="D70" s="63">
        <f>'Local multi year dist'!P70</f>
        <v>4809.1018993090811</v>
      </c>
      <c r="E70" s="63">
        <f>'Local multi year dist'!Q70</f>
        <v>3851.2331949771019</v>
      </c>
      <c r="F70" s="63">
        <f>'Local multi year dist'!R70</f>
        <v>3851.2331949401632</v>
      </c>
      <c r="G70" s="63">
        <f>'Local multi year dist'!S70</f>
        <v>4442.4129609729052</v>
      </c>
      <c r="H70" s="63">
        <f>'Local multi year dist'!T70</f>
        <v>3248.5306667048972</v>
      </c>
      <c r="I70" s="63">
        <f>'Local multi year dist'!U70</f>
        <v>5120.6939968518882</v>
      </c>
      <c r="J70" s="63">
        <f>'Local multi year dist'!V70</f>
        <v>5282.1894871257155</v>
      </c>
      <c r="K70" s="63">
        <f>'Local multi year dist'!W70</f>
        <v>5282.1894908195382</v>
      </c>
      <c r="L70" s="63">
        <f>'Local multi year dist'!X70</f>
        <v>4560.1890904326747</v>
      </c>
      <c r="M70" s="63">
        <f>'Local multi year dist'!Y70</f>
        <v>3807.5138451706389</v>
      </c>
      <c r="N70" s="63">
        <f>'Local multi year dist'!Z70</f>
        <v>3807.5138451706389</v>
      </c>
      <c r="O70" s="63">
        <f>'Local multi year dist'!AA70</f>
        <v>3807.5138451706389</v>
      </c>
      <c r="P70" s="63">
        <f>'Local multi year dist'!AB70</f>
        <v>3807.5138451706389</v>
      </c>
      <c r="Q70" s="63">
        <f>'Local multi year dist'!AC70</f>
        <v>3807.5138451706389</v>
      </c>
      <c r="R70" s="63">
        <f>'Local multi year dist'!AD70</f>
        <v>3807.5138451706389</v>
      </c>
      <c r="S70" s="63">
        <f>'Local multi year dist'!AE70</f>
        <v>3807.5138451706389</v>
      </c>
      <c r="T70" s="63"/>
      <c r="U70" s="63">
        <f>'Local multi year dist'!AG70</f>
        <v>0</v>
      </c>
      <c r="V70" s="63">
        <f>'Local multi year dist'!AH70</f>
        <v>6706.7158778209105</v>
      </c>
      <c r="W70" s="63">
        <f>'Local multi year dist'!AI70</f>
        <v>1682.0732490668563</v>
      </c>
      <c r="X70" s="63">
        <f>'Local multi year dist'!AJ70</f>
        <v>1412.1188381582706</v>
      </c>
      <c r="Y70" s="63">
        <f>'Local multi year dist'!AK70</f>
        <v>1412.1188381447266</v>
      </c>
      <c r="Z70" s="63">
        <f>'Local multi year dist'!AL70</f>
        <v>1628.8847523567317</v>
      </c>
      <c r="AA70" s="63">
        <f>'Local multi year dist'!AM70</f>
        <v>1191.1279111251288</v>
      </c>
      <c r="AB70" s="63">
        <f>'Local multi year dist'!AN70</f>
        <v>1877.5877988456923</v>
      </c>
      <c r="AC70" s="63">
        <f>'Local multi year dist'!AO70</f>
        <v>1936.8028119460955</v>
      </c>
      <c r="AD70" s="63">
        <f>'Local multi year dist'!AP70</f>
        <v>1936.8028133004971</v>
      </c>
      <c r="AE70" s="63">
        <f>'Local multi year dist'!AQ70</f>
        <v>1672.0693331586474</v>
      </c>
      <c r="AF70" s="63">
        <f>'Local multi year dist'!AR70</f>
        <v>1396.0884098959009</v>
      </c>
      <c r="AG70" s="63">
        <f>'Local multi year dist'!AS70</f>
        <v>1396.0884098959009</v>
      </c>
      <c r="AH70" s="63">
        <f>'Local multi year dist'!AT70</f>
        <v>1396.0884098959009</v>
      </c>
      <c r="AI70" s="63">
        <f>'Local multi year dist'!AU70</f>
        <v>1396.0884098959009</v>
      </c>
      <c r="AJ70" s="63">
        <f>'Local multi year dist'!AV70</f>
        <v>1396.0884098959009</v>
      </c>
      <c r="AK70" s="63">
        <f>'Local multi year dist'!AW70</f>
        <v>1396.0884098959009</v>
      </c>
      <c r="AL70" s="63">
        <f>'Local multi year dist'!AX70</f>
        <v>1396.0884098959009</v>
      </c>
      <c r="AN70" s="63">
        <f>'Local multi year dist'!AZ70</f>
        <v>0</v>
      </c>
      <c r="AO70" s="63">
        <f>'Local multi year dist'!BA70</f>
        <v>1676.6789694552276</v>
      </c>
      <c r="AP70" s="63">
        <f>'Local multi year dist'!BB70</f>
        <v>420.51831226671408</v>
      </c>
      <c r="AQ70" s="63">
        <f>'Local multi year dist'!BC70</f>
        <v>353.02970953956765</v>
      </c>
      <c r="AR70" s="63">
        <f>'Local multi year dist'!BD70</f>
        <v>353.02970953618166</v>
      </c>
      <c r="AS70" s="63">
        <f>'Local multi year dist'!BE70</f>
        <v>407.22118808918293</v>
      </c>
      <c r="AT70" s="63">
        <f>'Local multi year dist'!BF70</f>
        <v>297.78197778128219</v>
      </c>
      <c r="AU70" s="63">
        <f>'Local multi year dist'!BG70</f>
        <v>469.39694971142308</v>
      </c>
      <c r="AV70" s="63">
        <f>'Local multi year dist'!BH70</f>
        <v>484.20070298652388</v>
      </c>
      <c r="AW70" s="63">
        <f>'Local multi year dist'!BI70</f>
        <v>484.20070332512427</v>
      </c>
      <c r="AX70" s="63">
        <f>'Local multi year dist'!BJ70</f>
        <v>418.01733328966185</v>
      </c>
      <c r="AY70" s="63">
        <f>'Local multi year dist'!BK70</f>
        <v>349.02210247397522</v>
      </c>
      <c r="AZ70" s="63">
        <f>'Local multi year dist'!BL70</f>
        <v>349.02210247397522</v>
      </c>
      <c r="BA70" s="63">
        <f>'Local multi year dist'!BM70</f>
        <v>349.02210247397522</v>
      </c>
      <c r="BB70" s="63">
        <f>'Local multi year dist'!BN70</f>
        <v>349.02210247397522</v>
      </c>
      <c r="BC70" s="63">
        <f>'Local multi year dist'!BO70</f>
        <v>349.02210247397522</v>
      </c>
      <c r="BD70" s="63">
        <f>'Local multi year dist'!BP70</f>
        <v>349.02210247397522</v>
      </c>
      <c r="BE70" s="63">
        <f>'Local multi year dist'!BQ70</f>
        <v>349.02210247397522</v>
      </c>
      <c r="BF70" s="63"/>
      <c r="BG70" s="63"/>
      <c r="BH70" s="63"/>
      <c r="BI70" s="63"/>
      <c r="BJ70" s="63"/>
      <c r="BK70" s="63"/>
      <c r="BL70" s="63"/>
      <c r="BM70" s="63"/>
      <c r="BN70" s="63"/>
      <c r="BO70" s="63"/>
      <c r="BP70" s="63"/>
      <c r="BQ70" s="63"/>
    </row>
    <row r="71" spans="1:69" x14ac:dyDescent="0.3">
      <c r="A71" t="str">
        <f>'Local multi year dist'!M71</f>
        <v>Lancaster County</v>
      </c>
      <c r="B71" s="63">
        <f>'Local multi year dist'!N71</f>
        <v>5489.5722948714701</v>
      </c>
      <c r="C71" s="63">
        <f>'Local multi year dist'!O71</f>
        <v>34751.985483784265</v>
      </c>
      <c r="D71" s="63">
        <f>'Local multi year dist'!P71</f>
        <v>9017.0660612045267</v>
      </c>
      <c r="E71" s="63">
        <f>'Local multi year dist'!Q71</f>
        <v>7221.062240582065</v>
      </c>
      <c r="F71" s="63">
        <f>'Local multi year dist'!R71</f>
        <v>7221.0622405128061</v>
      </c>
      <c r="G71" s="63">
        <f>'Local multi year dist'!S71</f>
        <v>8329.5243018241963</v>
      </c>
      <c r="H71" s="63">
        <f>'Local multi year dist'!T71</f>
        <v>6090.9950000716817</v>
      </c>
      <c r="I71" s="63">
        <f>'Local multi year dist'!U71</f>
        <v>9601.3012440972907</v>
      </c>
      <c r="J71" s="63">
        <f>'Local multi year dist'!V71</f>
        <v>9904.1052883607153</v>
      </c>
      <c r="K71" s="63">
        <f>'Local multi year dist'!W71</f>
        <v>9904.1052952866339</v>
      </c>
      <c r="L71" s="63">
        <f>'Local multi year dist'!X71</f>
        <v>8550.3545445612654</v>
      </c>
      <c r="M71" s="63">
        <f>'Local multi year dist'!Y71</f>
        <v>7139.0884596949472</v>
      </c>
      <c r="N71" s="63">
        <f>'Local multi year dist'!Z71</f>
        <v>7139.0884596949472</v>
      </c>
      <c r="O71" s="63">
        <f>'Local multi year dist'!AA71</f>
        <v>7139.0884596949472</v>
      </c>
      <c r="P71" s="63">
        <f>'Local multi year dist'!AB71</f>
        <v>7139.0884596949472</v>
      </c>
      <c r="Q71" s="63">
        <f>'Local multi year dist'!AC71</f>
        <v>7139.0884596949472</v>
      </c>
      <c r="R71" s="63">
        <f>'Local multi year dist'!AD71</f>
        <v>7139.0884596949472</v>
      </c>
      <c r="S71" s="63">
        <f>'Local multi year dist'!AE71</f>
        <v>7139.0884596949472</v>
      </c>
      <c r="T71" s="63"/>
      <c r="U71" s="63">
        <f>'Local multi year dist'!AG71</f>
        <v>0</v>
      </c>
      <c r="V71" s="63">
        <f>'Local multi year dist'!AH71</f>
        <v>12575.092270914207</v>
      </c>
      <c r="W71" s="63">
        <f>'Local multi year dist'!AI71</f>
        <v>3153.8873420003556</v>
      </c>
      <c r="X71" s="63">
        <f>'Local multi year dist'!AJ71</f>
        <v>2647.7228215467571</v>
      </c>
      <c r="Y71" s="63">
        <f>'Local multi year dist'!AK71</f>
        <v>2647.7228215213622</v>
      </c>
      <c r="Z71" s="63">
        <f>'Local multi year dist'!AL71</f>
        <v>3054.1589106688721</v>
      </c>
      <c r="AA71" s="63">
        <f>'Local multi year dist'!AM71</f>
        <v>2233.3648333596161</v>
      </c>
      <c r="AB71" s="63">
        <f>'Local multi year dist'!AN71</f>
        <v>3520.4771228356731</v>
      </c>
      <c r="AC71" s="63">
        <f>'Local multi year dist'!AO71</f>
        <v>3631.5052723989288</v>
      </c>
      <c r="AD71" s="63">
        <f>'Local multi year dist'!AP71</f>
        <v>3631.5052749384317</v>
      </c>
      <c r="AE71" s="63">
        <f>'Local multi year dist'!AQ71</f>
        <v>3135.1299996724638</v>
      </c>
      <c r="AF71" s="63">
        <f>'Local multi year dist'!AR71</f>
        <v>2617.6657685548139</v>
      </c>
      <c r="AG71" s="63">
        <f>'Local multi year dist'!AS71</f>
        <v>2617.6657685548139</v>
      </c>
      <c r="AH71" s="63">
        <f>'Local multi year dist'!AT71</f>
        <v>2617.6657685548139</v>
      </c>
      <c r="AI71" s="63">
        <f>'Local multi year dist'!AU71</f>
        <v>2617.6657685548139</v>
      </c>
      <c r="AJ71" s="63">
        <f>'Local multi year dist'!AV71</f>
        <v>2617.6657685548139</v>
      </c>
      <c r="AK71" s="63">
        <f>'Local multi year dist'!AW71</f>
        <v>2617.6657685548139</v>
      </c>
      <c r="AL71" s="63">
        <f>'Local multi year dist'!AX71</f>
        <v>2617.6657685548139</v>
      </c>
      <c r="AN71" s="63">
        <f>'Local multi year dist'!AZ71</f>
        <v>0</v>
      </c>
      <c r="AO71" s="63">
        <f>'Local multi year dist'!BA71</f>
        <v>3143.7730677285517</v>
      </c>
      <c r="AP71" s="63">
        <f>'Local multi year dist'!BB71</f>
        <v>788.4718355000889</v>
      </c>
      <c r="AQ71" s="63">
        <f>'Local multi year dist'!BC71</f>
        <v>661.93070538668928</v>
      </c>
      <c r="AR71" s="63">
        <f>'Local multi year dist'!BD71</f>
        <v>661.93070538034056</v>
      </c>
      <c r="AS71" s="63">
        <f>'Local multi year dist'!BE71</f>
        <v>763.53972766721802</v>
      </c>
      <c r="AT71" s="63">
        <f>'Local multi year dist'!BF71</f>
        <v>558.34120833990403</v>
      </c>
      <c r="AU71" s="63">
        <f>'Local multi year dist'!BG71</f>
        <v>880.11928070891827</v>
      </c>
      <c r="AV71" s="63">
        <f>'Local multi year dist'!BH71</f>
        <v>907.8763180997322</v>
      </c>
      <c r="AW71" s="63">
        <f>'Local multi year dist'!BI71</f>
        <v>907.87631873460793</v>
      </c>
      <c r="AX71" s="63">
        <f>'Local multi year dist'!BJ71</f>
        <v>783.78249991811595</v>
      </c>
      <c r="AY71" s="63">
        <f>'Local multi year dist'!BK71</f>
        <v>654.41644213870347</v>
      </c>
      <c r="AZ71" s="63">
        <f>'Local multi year dist'!BL71</f>
        <v>654.41644213870347</v>
      </c>
      <c r="BA71" s="63">
        <f>'Local multi year dist'!BM71</f>
        <v>654.41644213870347</v>
      </c>
      <c r="BB71" s="63">
        <f>'Local multi year dist'!BN71</f>
        <v>654.41644213870347</v>
      </c>
      <c r="BC71" s="63">
        <f>'Local multi year dist'!BO71</f>
        <v>654.41644213870347</v>
      </c>
      <c r="BD71" s="63">
        <f>'Local multi year dist'!BP71</f>
        <v>654.41644213870347</v>
      </c>
      <c r="BE71" s="63">
        <f>'Local multi year dist'!BQ71</f>
        <v>654.41644213870347</v>
      </c>
      <c r="BF71" s="63"/>
      <c r="BG71" s="63"/>
      <c r="BH71" s="63"/>
      <c r="BI71" s="63"/>
      <c r="BJ71" s="63"/>
      <c r="BK71" s="63"/>
      <c r="BL71" s="63"/>
      <c r="BM71" s="63"/>
      <c r="BN71" s="63"/>
      <c r="BO71" s="63"/>
      <c r="BP71" s="63"/>
      <c r="BQ71" s="63"/>
    </row>
    <row r="72" spans="1:69" x14ac:dyDescent="0.3">
      <c r="A72" t="str">
        <f>'Local multi year dist'!M72</f>
        <v>Lee County</v>
      </c>
      <c r="B72" s="63">
        <f>'Local multi year dist'!N72</f>
        <v>22608.905155174391</v>
      </c>
      <c r="C72" s="63">
        <f>'Local multi year dist'!O72</f>
        <v>143126.6957702525</v>
      </c>
      <c r="D72" s="63">
        <f>'Local multi year dist'!P72</f>
        <v>37136.953555775748</v>
      </c>
      <c r="E72" s="63">
        <f>'Local multi year dist'!Q72</f>
        <v>29740.078561212114</v>
      </c>
      <c r="F72" s="63">
        <f>'Local multi year dist'!R72</f>
        <v>29740.078560926868</v>
      </c>
      <c r="G72" s="63">
        <f>'Local multi year dist'!S72</f>
        <v>34305.300087513053</v>
      </c>
      <c r="H72" s="63">
        <f>'Local multi year dist'!T72</f>
        <v>25085.875703998969</v>
      </c>
      <c r="I72" s="63">
        <f>'Local multi year dist'!U72</f>
        <v>39543.136975689653</v>
      </c>
      <c r="J72" s="63">
        <f>'Local multi year dist'!V72</f>
        <v>40790.241039470871</v>
      </c>
      <c r="K72" s="63">
        <f>'Local multi year dist'!W72</f>
        <v>40790.24106799539</v>
      </c>
      <c r="L72" s="63">
        <f>'Local multi year dist'!X72</f>
        <v>35214.793531674608</v>
      </c>
      <c r="M72" s="63">
        <f>'Local multi year dist'!Y72</f>
        <v>29402.468026595539</v>
      </c>
      <c r="N72" s="63">
        <f>'Local multi year dist'!Z72</f>
        <v>29402.468026595539</v>
      </c>
      <c r="O72" s="63">
        <f>'Local multi year dist'!AA72</f>
        <v>29402.468026595539</v>
      </c>
      <c r="P72" s="63">
        <f>'Local multi year dist'!AB72</f>
        <v>29402.468026595539</v>
      </c>
      <c r="Q72" s="63">
        <f>'Local multi year dist'!AC72</f>
        <v>29402.468026595539</v>
      </c>
      <c r="R72" s="63">
        <f>'Local multi year dist'!AD72</f>
        <v>29402.468026595539</v>
      </c>
      <c r="S72" s="63">
        <f>'Local multi year dist'!AE72</f>
        <v>29402.468026595539</v>
      </c>
      <c r="T72" s="63"/>
      <c r="U72" s="63">
        <f>'Local multi year dist'!AG72</f>
        <v>0</v>
      </c>
      <c r="V72" s="63">
        <f>'Local multi year dist'!AH72</f>
        <v>51790.750389839341</v>
      </c>
      <c r="W72" s="63">
        <f>'Local multi year dist'!AI72</f>
        <v>12989.343423349635</v>
      </c>
      <c r="X72" s="63">
        <f>'Local multi year dist'!AJ72</f>
        <v>10904.695472444442</v>
      </c>
      <c r="Y72" s="63">
        <f>'Local multi year dist'!AK72</f>
        <v>10904.695472339852</v>
      </c>
      <c r="Z72" s="63">
        <f>'Local multi year dist'!AL72</f>
        <v>12578.610032088118</v>
      </c>
      <c r="AA72" s="63">
        <f>'Local multi year dist'!AM72</f>
        <v>9198.1544247996208</v>
      </c>
      <c r="AB72" s="63">
        <f>'Local multi year dist'!AN72</f>
        <v>14499.150224419538</v>
      </c>
      <c r="AC72" s="63">
        <f>'Local multi year dist'!AO72</f>
        <v>14956.421714472652</v>
      </c>
      <c r="AD72" s="63">
        <f>'Local multi year dist'!AP72</f>
        <v>14956.421724931643</v>
      </c>
      <c r="AE72" s="63">
        <f>'Local multi year dist'!AQ72</f>
        <v>12912.090961614022</v>
      </c>
      <c r="AF72" s="63">
        <f>'Local multi year dist'!AR72</f>
        <v>10780.90494308503</v>
      </c>
      <c r="AG72" s="63">
        <f>'Local multi year dist'!AS72</f>
        <v>10780.90494308503</v>
      </c>
      <c r="AH72" s="63">
        <f>'Local multi year dist'!AT72</f>
        <v>10780.90494308503</v>
      </c>
      <c r="AI72" s="63">
        <f>'Local multi year dist'!AU72</f>
        <v>10780.90494308503</v>
      </c>
      <c r="AJ72" s="63">
        <f>'Local multi year dist'!AV72</f>
        <v>10780.90494308503</v>
      </c>
      <c r="AK72" s="63">
        <f>'Local multi year dist'!AW72</f>
        <v>10780.90494308503</v>
      </c>
      <c r="AL72" s="63">
        <f>'Local multi year dist'!AX72</f>
        <v>10780.90494308503</v>
      </c>
      <c r="AN72" s="63">
        <f>'Local multi year dist'!AZ72</f>
        <v>0</v>
      </c>
      <c r="AO72" s="63">
        <f>'Local multi year dist'!BA72</f>
        <v>12947.687597459835</v>
      </c>
      <c r="AP72" s="63">
        <f>'Local multi year dist'!BB72</f>
        <v>3247.3358558374089</v>
      </c>
      <c r="AQ72" s="63">
        <f>'Local multi year dist'!BC72</f>
        <v>2726.1738681111106</v>
      </c>
      <c r="AR72" s="63">
        <f>'Local multi year dist'!BD72</f>
        <v>2726.173868084963</v>
      </c>
      <c r="AS72" s="63">
        <f>'Local multi year dist'!BE72</f>
        <v>3144.6525080220295</v>
      </c>
      <c r="AT72" s="63">
        <f>'Local multi year dist'!BF72</f>
        <v>2299.5386061999052</v>
      </c>
      <c r="AU72" s="63">
        <f>'Local multi year dist'!BG72</f>
        <v>3624.7875561048845</v>
      </c>
      <c r="AV72" s="63">
        <f>'Local multi year dist'!BH72</f>
        <v>3739.1054286181629</v>
      </c>
      <c r="AW72" s="63">
        <f>'Local multi year dist'!BI72</f>
        <v>3739.1054312329106</v>
      </c>
      <c r="AX72" s="63">
        <f>'Local multi year dist'!BJ72</f>
        <v>3228.0227404035054</v>
      </c>
      <c r="AY72" s="63">
        <f>'Local multi year dist'!BK72</f>
        <v>2695.2262357712575</v>
      </c>
      <c r="AZ72" s="63">
        <f>'Local multi year dist'!BL72</f>
        <v>2695.2262357712575</v>
      </c>
      <c r="BA72" s="63">
        <f>'Local multi year dist'!BM72</f>
        <v>2695.2262357712575</v>
      </c>
      <c r="BB72" s="63">
        <f>'Local multi year dist'!BN72</f>
        <v>2695.2262357712575</v>
      </c>
      <c r="BC72" s="63">
        <f>'Local multi year dist'!BO72</f>
        <v>2695.2262357712575</v>
      </c>
      <c r="BD72" s="63">
        <f>'Local multi year dist'!BP72</f>
        <v>2695.2262357712575</v>
      </c>
      <c r="BE72" s="63">
        <f>'Local multi year dist'!BQ72</f>
        <v>2695.2262357712575</v>
      </c>
      <c r="BF72" s="63"/>
      <c r="BG72" s="63"/>
      <c r="BH72" s="63"/>
      <c r="BI72" s="63"/>
      <c r="BJ72" s="63"/>
      <c r="BK72" s="63"/>
      <c r="BL72" s="63"/>
      <c r="BM72" s="63"/>
      <c r="BN72" s="63"/>
      <c r="BO72" s="63"/>
      <c r="BP72" s="63"/>
      <c r="BQ72" s="63"/>
    </row>
    <row r="73" spans="1:69" x14ac:dyDescent="0.3">
      <c r="A73" t="str">
        <f>'Local multi year dist'!M73</f>
        <v>Lexington City</v>
      </c>
      <c r="B73" s="63">
        <f>'Local multi year dist'!N73</f>
        <v>3781.7053586892348</v>
      </c>
      <c r="C73" s="63">
        <f>'Local multi year dist'!O73</f>
        <v>23940.25666660694</v>
      </c>
      <c r="D73" s="63">
        <f>'Local multi year dist'!P73</f>
        <v>6211.7566199408966</v>
      </c>
      <c r="E73" s="63">
        <f>'Local multi year dist'!Q73</f>
        <v>4974.5095435120893</v>
      </c>
      <c r="F73" s="63">
        <f>'Local multi year dist'!R73</f>
        <v>4974.5095434643772</v>
      </c>
      <c r="G73" s="63">
        <f>'Local multi year dist'!S73</f>
        <v>5738.1167412566692</v>
      </c>
      <c r="H73" s="63">
        <f>'Local multi year dist'!T73</f>
        <v>4196.0187778271584</v>
      </c>
      <c r="I73" s="63">
        <f>'Local multi year dist'!U73</f>
        <v>6614.2297459336896</v>
      </c>
      <c r="J73" s="63">
        <f>'Local multi year dist'!V73</f>
        <v>6822.8280875373821</v>
      </c>
      <c r="K73" s="63">
        <f>'Local multi year dist'!W73</f>
        <v>6822.8280923085695</v>
      </c>
      <c r="L73" s="63">
        <f>'Local multi year dist'!X73</f>
        <v>5890.2442418088713</v>
      </c>
      <c r="M73" s="63">
        <f>'Local multi year dist'!Y73</f>
        <v>4918.0387166787414</v>
      </c>
      <c r="N73" s="63">
        <f>'Local multi year dist'!Z73</f>
        <v>4918.0387166787414</v>
      </c>
      <c r="O73" s="63">
        <f>'Local multi year dist'!AA73</f>
        <v>4918.0387166787414</v>
      </c>
      <c r="P73" s="63">
        <f>'Local multi year dist'!AB73</f>
        <v>4918.0387166787414</v>
      </c>
      <c r="Q73" s="63">
        <f>'Local multi year dist'!AC73</f>
        <v>4918.0387166787414</v>
      </c>
      <c r="R73" s="63">
        <f>'Local multi year dist'!AD73</f>
        <v>4918.0387166787414</v>
      </c>
      <c r="S73" s="63">
        <f>'Local multi year dist'!AE73</f>
        <v>4918.0387166787414</v>
      </c>
      <c r="T73" s="63"/>
      <c r="U73" s="63">
        <f>'Local multi year dist'!AG73</f>
        <v>0</v>
      </c>
      <c r="V73" s="63">
        <f>'Local multi year dist'!AH73</f>
        <v>8662.841342185342</v>
      </c>
      <c r="W73" s="63">
        <f>'Local multi year dist'!AI73</f>
        <v>2172.6779467113561</v>
      </c>
      <c r="X73" s="63">
        <f>'Local multi year dist'!AJ73</f>
        <v>1823.9868326210994</v>
      </c>
      <c r="Y73" s="63">
        <f>'Local multi year dist'!AK73</f>
        <v>1823.9868326036051</v>
      </c>
      <c r="Z73" s="63">
        <f>'Local multi year dist'!AL73</f>
        <v>2103.9761384607787</v>
      </c>
      <c r="AA73" s="63">
        <f>'Local multi year dist'!AM73</f>
        <v>1538.5402185366245</v>
      </c>
      <c r="AB73" s="63">
        <f>'Local multi year dist'!AN73</f>
        <v>2425.2175735090191</v>
      </c>
      <c r="AC73" s="63">
        <f>'Local multi year dist'!AO73</f>
        <v>2501.7036320970396</v>
      </c>
      <c r="AD73" s="63">
        <f>'Local multi year dist'!AP73</f>
        <v>2501.7036338464754</v>
      </c>
      <c r="AE73" s="63">
        <f>'Local multi year dist'!AQ73</f>
        <v>2159.7562219965862</v>
      </c>
      <c r="AF73" s="63">
        <f>'Local multi year dist'!AR73</f>
        <v>1803.2808627822051</v>
      </c>
      <c r="AG73" s="63">
        <f>'Local multi year dist'!AS73</f>
        <v>1803.2808627822051</v>
      </c>
      <c r="AH73" s="63">
        <f>'Local multi year dist'!AT73</f>
        <v>1803.2808627822051</v>
      </c>
      <c r="AI73" s="63">
        <f>'Local multi year dist'!AU73</f>
        <v>1803.2808627822051</v>
      </c>
      <c r="AJ73" s="63">
        <f>'Local multi year dist'!AV73</f>
        <v>1803.2808627822051</v>
      </c>
      <c r="AK73" s="63">
        <f>'Local multi year dist'!AW73</f>
        <v>1803.2808627822051</v>
      </c>
      <c r="AL73" s="63">
        <f>'Local multi year dist'!AX73</f>
        <v>1803.2808627822051</v>
      </c>
      <c r="AN73" s="63">
        <f>'Local multi year dist'!AZ73</f>
        <v>0</v>
      </c>
      <c r="AO73" s="63">
        <f>'Local multi year dist'!BA73</f>
        <v>2165.7103355463355</v>
      </c>
      <c r="AP73" s="63">
        <f>'Local multi year dist'!BB73</f>
        <v>543.16948667783902</v>
      </c>
      <c r="AQ73" s="63">
        <f>'Local multi year dist'!BC73</f>
        <v>455.99670815527486</v>
      </c>
      <c r="AR73" s="63">
        <f>'Local multi year dist'!BD73</f>
        <v>455.99670815090127</v>
      </c>
      <c r="AS73" s="63">
        <f>'Local multi year dist'!BE73</f>
        <v>525.99403461519466</v>
      </c>
      <c r="AT73" s="63">
        <f>'Local multi year dist'!BF73</f>
        <v>384.63505463415612</v>
      </c>
      <c r="AU73" s="63">
        <f>'Local multi year dist'!BG73</f>
        <v>606.30439337725477</v>
      </c>
      <c r="AV73" s="63">
        <f>'Local multi year dist'!BH73</f>
        <v>625.42590802425991</v>
      </c>
      <c r="AW73" s="63">
        <f>'Local multi year dist'!BI73</f>
        <v>625.42590846161886</v>
      </c>
      <c r="AX73" s="63">
        <f>'Local multi year dist'!BJ73</f>
        <v>539.93905549914655</v>
      </c>
      <c r="AY73" s="63">
        <f>'Local multi year dist'!BK73</f>
        <v>450.82021569555127</v>
      </c>
      <c r="AZ73" s="63">
        <f>'Local multi year dist'!BL73</f>
        <v>450.82021569555127</v>
      </c>
      <c r="BA73" s="63">
        <f>'Local multi year dist'!BM73</f>
        <v>450.82021569555127</v>
      </c>
      <c r="BB73" s="63">
        <f>'Local multi year dist'!BN73</f>
        <v>450.82021569555127</v>
      </c>
      <c r="BC73" s="63">
        <f>'Local multi year dist'!BO73</f>
        <v>450.82021569555127</v>
      </c>
      <c r="BD73" s="63">
        <f>'Local multi year dist'!BP73</f>
        <v>450.82021569555127</v>
      </c>
      <c r="BE73" s="63">
        <f>'Local multi year dist'!BQ73</f>
        <v>450.82021569555127</v>
      </c>
      <c r="BF73" s="63"/>
      <c r="BG73" s="63"/>
      <c r="BH73" s="63"/>
      <c r="BI73" s="63"/>
      <c r="BJ73" s="63"/>
      <c r="BK73" s="63"/>
      <c r="BL73" s="63"/>
      <c r="BM73" s="63"/>
      <c r="BN73" s="63"/>
      <c r="BO73" s="63"/>
      <c r="BP73" s="63"/>
      <c r="BQ73" s="63"/>
    </row>
    <row r="74" spans="1:69" x14ac:dyDescent="0.3">
      <c r="A74" t="str">
        <f>'Local multi year dist'!M74</f>
        <v>Loudoun County</v>
      </c>
      <c r="B74" s="63">
        <f>'Local multi year dist'!N74</f>
        <v>104383.20059951898</v>
      </c>
      <c r="C74" s="63">
        <f>'Local multi year dist'!O74</f>
        <v>660802.56842129037</v>
      </c>
      <c r="D74" s="63">
        <f>'Local multi year dist'!P74</f>
        <v>171457.8413267557</v>
      </c>
      <c r="E74" s="63">
        <f>'Local multi year dist'!Q74</f>
        <v>137307.16127091972</v>
      </c>
      <c r="F74" s="63">
        <f>'Local multi year dist'!R74</f>
        <v>137307.16126960277</v>
      </c>
      <c r="G74" s="63">
        <f>'Local multi year dist'!S74</f>
        <v>158384.36209468677</v>
      </c>
      <c r="H74" s="63">
        <f>'Local multi year dist'!T74</f>
        <v>115819.14196432597</v>
      </c>
      <c r="I74" s="63">
        <f>'Local multi year dist'!U74</f>
        <v>182566.96513776109</v>
      </c>
      <c r="J74" s="63">
        <f>'Local multi year dist'!V74</f>
        <v>188324.7279646071</v>
      </c>
      <c r="K74" s="63">
        <f>'Local multi year dist'!W74</f>
        <v>188324.72809630213</v>
      </c>
      <c r="L74" s="63">
        <f>'Local multi year dist'!X74</f>
        <v>162583.40826584271</v>
      </c>
      <c r="M74" s="63">
        <f>'Local multi year dist'!Y74</f>
        <v>135748.44500768097</v>
      </c>
      <c r="N74" s="63">
        <f>'Local multi year dist'!Z74</f>
        <v>135748.44500768097</v>
      </c>
      <c r="O74" s="63">
        <f>'Local multi year dist'!AA74</f>
        <v>135748.44500768097</v>
      </c>
      <c r="P74" s="63">
        <f>'Local multi year dist'!AB74</f>
        <v>135748.44500768097</v>
      </c>
      <c r="Q74" s="63">
        <f>'Local multi year dist'!AC74</f>
        <v>135748.44500768097</v>
      </c>
      <c r="R74" s="63">
        <f>'Local multi year dist'!AD74</f>
        <v>135748.44500768097</v>
      </c>
      <c r="S74" s="63">
        <f>'Local multi year dist'!AE74</f>
        <v>135748.44500768097</v>
      </c>
      <c r="T74" s="63"/>
      <c r="U74" s="63">
        <f>'Local multi year dist'!AG74</f>
        <v>0</v>
      </c>
      <c r="V74" s="63">
        <f>'Local multi year dist'!AH74</f>
        <v>239113.05081064274</v>
      </c>
      <c r="W74" s="63">
        <f>'Local multi year dist'!AI74</f>
        <v>59970.583754925276</v>
      </c>
      <c r="X74" s="63">
        <f>'Local multi year dist'!AJ74</f>
        <v>50345.959132670563</v>
      </c>
      <c r="Y74" s="63">
        <f>'Local multi year dist'!AK74</f>
        <v>50345.95913218768</v>
      </c>
      <c r="Z74" s="63">
        <f>'Local multi year dist'!AL74</f>
        <v>58074.266101385147</v>
      </c>
      <c r="AA74" s="63">
        <f>'Local multi year dist'!AM74</f>
        <v>42467.018720252847</v>
      </c>
      <c r="AB74" s="63">
        <f>'Local multi year dist'!AN74</f>
        <v>66941.220550512386</v>
      </c>
      <c r="AC74" s="63">
        <f>'Local multi year dist'!AO74</f>
        <v>69052.400253689266</v>
      </c>
      <c r="AD74" s="63">
        <f>'Local multi year dist'!AP74</f>
        <v>69052.400301977439</v>
      </c>
      <c r="AE74" s="63">
        <f>'Local multi year dist'!AQ74</f>
        <v>59613.916364142329</v>
      </c>
      <c r="AF74" s="63">
        <f>'Local multi year dist'!AR74</f>
        <v>49774.429836149684</v>
      </c>
      <c r="AG74" s="63">
        <f>'Local multi year dist'!AS74</f>
        <v>49774.429836149684</v>
      </c>
      <c r="AH74" s="63">
        <f>'Local multi year dist'!AT74</f>
        <v>49774.429836149684</v>
      </c>
      <c r="AI74" s="63">
        <f>'Local multi year dist'!AU74</f>
        <v>49774.429836149684</v>
      </c>
      <c r="AJ74" s="63">
        <f>'Local multi year dist'!AV74</f>
        <v>49774.429836149684</v>
      </c>
      <c r="AK74" s="63">
        <f>'Local multi year dist'!AW74</f>
        <v>49774.429836149684</v>
      </c>
      <c r="AL74" s="63">
        <f>'Local multi year dist'!AX74</f>
        <v>49774.429836149684</v>
      </c>
      <c r="AN74" s="63">
        <f>'Local multi year dist'!AZ74</f>
        <v>0</v>
      </c>
      <c r="AO74" s="63">
        <f>'Local multi year dist'!BA74</f>
        <v>59778.262702660686</v>
      </c>
      <c r="AP74" s="63">
        <f>'Local multi year dist'!BB74</f>
        <v>14992.645938731319</v>
      </c>
      <c r="AQ74" s="63">
        <f>'Local multi year dist'!BC74</f>
        <v>12586.489783167641</v>
      </c>
      <c r="AR74" s="63">
        <f>'Local multi year dist'!BD74</f>
        <v>12586.48978304692</v>
      </c>
      <c r="AS74" s="63">
        <f>'Local multi year dist'!BE74</f>
        <v>14518.566525346287</v>
      </c>
      <c r="AT74" s="63">
        <f>'Local multi year dist'!BF74</f>
        <v>10616.754680063212</v>
      </c>
      <c r="AU74" s="63">
        <f>'Local multi year dist'!BG74</f>
        <v>16735.305137628096</v>
      </c>
      <c r="AV74" s="63">
        <f>'Local multi year dist'!BH74</f>
        <v>17263.100063422316</v>
      </c>
      <c r="AW74" s="63">
        <f>'Local multi year dist'!BI74</f>
        <v>17263.10007549436</v>
      </c>
      <c r="AX74" s="63">
        <f>'Local multi year dist'!BJ74</f>
        <v>14903.479091035582</v>
      </c>
      <c r="AY74" s="63">
        <f>'Local multi year dist'!BK74</f>
        <v>12443.607459037421</v>
      </c>
      <c r="AZ74" s="63">
        <f>'Local multi year dist'!BL74</f>
        <v>12443.607459037421</v>
      </c>
      <c r="BA74" s="63">
        <f>'Local multi year dist'!BM74</f>
        <v>12443.607459037421</v>
      </c>
      <c r="BB74" s="63">
        <f>'Local multi year dist'!BN74</f>
        <v>12443.607459037421</v>
      </c>
      <c r="BC74" s="63">
        <f>'Local multi year dist'!BO74</f>
        <v>12443.607459037421</v>
      </c>
      <c r="BD74" s="63">
        <f>'Local multi year dist'!BP74</f>
        <v>12443.607459037421</v>
      </c>
      <c r="BE74" s="63">
        <f>'Local multi year dist'!BQ74</f>
        <v>12443.607459037421</v>
      </c>
      <c r="BF74" s="63"/>
      <c r="BG74" s="63"/>
      <c r="BH74" s="63"/>
      <c r="BI74" s="63"/>
      <c r="BJ74" s="63"/>
      <c r="BK74" s="63"/>
      <c r="BL74" s="63"/>
      <c r="BM74" s="63"/>
      <c r="BN74" s="63"/>
      <c r="BO74" s="63"/>
      <c r="BP74" s="63"/>
      <c r="BQ74" s="63"/>
    </row>
    <row r="75" spans="1:69" x14ac:dyDescent="0.3">
      <c r="A75" t="str">
        <f>'Local multi year dist'!M75</f>
        <v>Louisa County</v>
      </c>
      <c r="B75" s="63">
        <f>'Local multi year dist'!N75</f>
        <v>18257.910817757704</v>
      </c>
      <c r="C75" s="63">
        <f>'Local multi year dist'!O75</f>
        <v>115582.52949791953</v>
      </c>
      <c r="D75" s="63">
        <f>'Local multi year dist'!P75</f>
        <v>29990.093788746908</v>
      </c>
      <c r="E75" s="63">
        <f>'Local multi year dist'!Q75</f>
        <v>24016.71811867665</v>
      </c>
      <c r="F75" s="63">
        <f>'Local multi year dist'!R75</f>
        <v>24016.718118446297</v>
      </c>
      <c r="G75" s="63">
        <f>'Local multi year dist'!S75</f>
        <v>27703.380826067147</v>
      </c>
      <c r="H75" s="63">
        <f>'Local multi year dist'!T75</f>
        <v>20258.198185423593</v>
      </c>
      <c r="I75" s="63">
        <f>'Local multi year dist'!U75</f>
        <v>31933.216730368029</v>
      </c>
      <c r="J75" s="63">
        <f>'Local multi year dist'!V75</f>
        <v>32940.320551658973</v>
      </c>
      <c r="K75" s="63">
        <f>'Local multi year dist'!W75</f>
        <v>32940.320574694066</v>
      </c>
      <c r="L75" s="63">
        <f>'Local multi year dist'!X75</f>
        <v>28437.845855614876</v>
      </c>
      <c r="M75" s="63">
        <f>'Local multi year dist'!Y75</f>
        <v>23744.079395578014</v>
      </c>
      <c r="N75" s="63">
        <f>'Local multi year dist'!Z75</f>
        <v>23744.079395578014</v>
      </c>
      <c r="O75" s="63">
        <f>'Local multi year dist'!AA75</f>
        <v>23744.079395578014</v>
      </c>
      <c r="P75" s="63">
        <f>'Local multi year dist'!AB75</f>
        <v>23744.079395578014</v>
      </c>
      <c r="Q75" s="63">
        <f>'Local multi year dist'!AC75</f>
        <v>23744.079395578014</v>
      </c>
      <c r="R75" s="63">
        <f>'Local multi year dist'!AD75</f>
        <v>23744.079395578014</v>
      </c>
      <c r="S75" s="63">
        <f>'Local multi year dist'!AE75</f>
        <v>23744.079395578014</v>
      </c>
      <c r="T75" s="63"/>
      <c r="U75" s="63">
        <f>'Local multi year dist'!AG75</f>
        <v>0</v>
      </c>
      <c r="V75" s="63">
        <f>'Local multi year dist'!AH75</f>
        <v>41823.82540474429</v>
      </c>
      <c r="W75" s="63">
        <f>'Local multi year dist'!AI75</f>
        <v>10489.59567820859</v>
      </c>
      <c r="X75" s="63">
        <f>'Local multi year dist'!AJ75</f>
        <v>8806.129976848104</v>
      </c>
      <c r="Y75" s="63">
        <f>'Local multi year dist'!AK75</f>
        <v>8806.1299767636428</v>
      </c>
      <c r="Z75" s="63">
        <f>'Local multi year dist'!AL75</f>
        <v>10157.906302891286</v>
      </c>
      <c r="AA75" s="63">
        <f>'Local multi year dist'!AM75</f>
        <v>7428.0060013219836</v>
      </c>
      <c r="AB75" s="63">
        <f>'Local multi year dist'!AN75</f>
        <v>11708.846134468276</v>
      </c>
      <c r="AC75" s="63">
        <f>'Local multi year dist'!AO75</f>
        <v>12078.117535608289</v>
      </c>
      <c r="AD75" s="63">
        <f>'Local multi year dist'!AP75</f>
        <v>12078.11754405449</v>
      </c>
      <c r="AE75" s="63">
        <f>'Local multi year dist'!AQ75</f>
        <v>10427.210147058788</v>
      </c>
      <c r="AF75" s="63">
        <f>'Local multi year dist'!AR75</f>
        <v>8706.1624450452709</v>
      </c>
      <c r="AG75" s="63">
        <f>'Local multi year dist'!AS75</f>
        <v>8706.1624450452709</v>
      </c>
      <c r="AH75" s="63">
        <f>'Local multi year dist'!AT75</f>
        <v>8706.1624450452709</v>
      </c>
      <c r="AI75" s="63">
        <f>'Local multi year dist'!AU75</f>
        <v>8706.1624450452709</v>
      </c>
      <c r="AJ75" s="63">
        <f>'Local multi year dist'!AV75</f>
        <v>8706.1624450452709</v>
      </c>
      <c r="AK75" s="63">
        <f>'Local multi year dist'!AW75</f>
        <v>8706.1624450452709</v>
      </c>
      <c r="AL75" s="63">
        <f>'Local multi year dist'!AX75</f>
        <v>8706.1624450452709</v>
      </c>
      <c r="AN75" s="63">
        <f>'Local multi year dist'!AZ75</f>
        <v>0</v>
      </c>
      <c r="AO75" s="63">
        <f>'Local multi year dist'!BA75</f>
        <v>10455.956351186072</v>
      </c>
      <c r="AP75" s="63">
        <f>'Local multi year dist'!BB75</f>
        <v>2622.3989195521476</v>
      </c>
      <c r="AQ75" s="63">
        <f>'Local multi year dist'!BC75</f>
        <v>2201.532494212026</v>
      </c>
      <c r="AR75" s="63">
        <f>'Local multi year dist'!BD75</f>
        <v>2201.5324941909107</v>
      </c>
      <c r="AS75" s="63">
        <f>'Local multi year dist'!BE75</f>
        <v>2539.4765757228215</v>
      </c>
      <c r="AT75" s="63">
        <f>'Local multi year dist'!BF75</f>
        <v>1857.0015003304959</v>
      </c>
      <c r="AU75" s="63">
        <f>'Local multi year dist'!BG75</f>
        <v>2927.2115336170691</v>
      </c>
      <c r="AV75" s="63">
        <f>'Local multi year dist'!BH75</f>
        <v>3019.5293839020724</v>
      </c>
      <c r="AW75" s="63">
        <f>'Local multi year dist'!BI75</f>
        <v>3019.5293860136226</v>
      </c>
      <c r="AX75" s="63">
        <f>'Local multi year dist'!BJ75</f>
        <v>2606.8025367646969</v>
      </c>
      <c r="AY75" s="63">
        <f>'Local multi year dist'!BK75</f>
        <v>2176.5406112613177</v>
      </c>
      <c r="AZ75" s="63">
        <f>'Local multi year dist'!BL75</f>
        <v>2176.5406112613177</v>
      </c>
      <c r="BA75" s="63">
        <f>'Local multi year dist'!BM75</f>
        <v>2176.5406112613177</v>
      </c>
      <c r="BB75" s="63">
        <f>'Local multi year dist'!BN75</f>
        <v>2176.5406112613177</v>
      </c>
      <c r="BC75" s="63">
        <f>'Local multi year dist'!BO75</f>
        <v>2176.5406112613177</v>
      </c>
      <c r="BD75" s="63">
        <f>'Local multi year dist'!BP75</f>
        <v>2176.5406112613177</v>
      </c>
      <c r="BE75" s="63">
        <f>'Local multi year dist'!BQ75</f>
        <v>2176.5406112613177</v>
      </c>
      <c r="BF75" s="63"/>
      <c r="BG75" s="63"/>
      <c r="BH75" s="63"/>
      <c r="BI75" s="63"/>
      <c r="BJ75" s="63"/>
      <c r="BK75" s="63"/>
      <c r="BL75" s="63"/>
      <c r="BM75" s="63"/>
      <c r="BN75" s="63"/>
      <c r="BO75" s="63"/>
      <c r="BP75" s="63"/>
      <c r="BQ75" s="63"/>
    </row>
    <row r="76" spans="1:69" x14ac:dyDescent="0.3">
      <c r="A76" t="str">
        <f>'Local multi year dist'!M76</f>
        <v>Lunenbeurg County</v>
      </c>
      <c r="B76" s="63">
        <f>'Local multi year dist'!N76</f>
        <v>3578.3878662865877</v>
      </c>
      <c r="C76" s="63">
        <f>'Local multi year dist'!O76</f>
        <v>22653.146093133448</v>
      </c>
      <c r="D76" s="63">
        <f>'Local multi year dist'!P76</f>
        <v>5877.7912102666542</v>
      </c>
      <c r="E76" s="63">
        <f>'Local multi year dist'!Q76</f>
        <v>4707.0627938609023</v>
      </c>
      <c r="F76" s="63">
        <f>'Local multi year dist'!R76</f>
        <v>4707.062793815755</v>
      </c>
      <c r="G76" s="63">
        <f>'Local multi year dist'!S76</f>
        <v>5429.6158411891065</v>
      </c>
      <c r="H76" s="63">
        <f>'Local multi year dist'!T76</f>
        <v>3970.4263704170962</v>
      </c>
      <c r="I76" s="63">
        <f>'Local multi year dist'!U76</f>
        <v>6258.6259961523083</v>
      </c>
      <c r="J76" s="63">
        <f>'Local multi year dist'!V76</f>
        <v>6456.0093731536517</v>
      </c>
      <c r="K76" s="63">
        <f>'Local multi year dist'!W76</f>
        <v>6456.0093776683243</v>
      </c>
      <c r="L76" s="63">
        <f>'Local multi year dist'!X76</f>
        <v>5573.5644438621584</v>
      </c>
      <c r="M76" s="63">
        <f>'Local multi year dist'!Y76</f>
        <v>4653.6280329863366</v>
      </c>
      <c r="N76" s="63">
        <f>'Local multi year dist'!Z76</f>
        <v>4653.6280329863366</v>
      </c>
      <c r="O76" s="63">
        <f>'Local multi year dist'!AA76</f>
        <v>4653.6280329863366</v>
      </c>
      <c r="P76" s="63">
        <f>'Local multi year dist'!AB76</f>
        <v>4653.6280329863366</v>
      </c>
      <c r="Q76" s="63">
        <f>'Local multi year dist'!AC76</f>
        <v>4653.6280329863366</v>
      </c>
      <c r="R76" s="63">
        <f>'Local multi year dist'!AD76</f>
        <v>4653.6280329863366</v>
      </c>
      <c r="S76" s="63">
        <f>'Local multi year dist'!AE76</f>
        <v>4653.6280329863366</v>
      </c>
      <c r="T76" s="63"/>
      <c r="U76" s="63">
        <f>'Local multi year dist'!AG76</f>
        <v>0</v>
      </c>
      <c r="V76" s="63">
        <f>'Local multi year dist'!AH76</f>
        <v>8197.0971840033344</v>
      </c>
      <c r="W76" s="63">
        <f>'Local multi year dist'!AI76</f>
        <v>2055.8673044150464</v>
      </c>
      <c r="X76" s="63">
        <f>'Local multi year dist'!AJ76</f>
        <v>1725.923024415664</v>
      </c>
      <c r="Y76" s="63">
        <f>'Local multi year dist'!AK76</f>
        <v>1725.9230243991103</v>
      </c>
      <c r="Z76" s="63">
        <f>'Local multi year dist'!AL76</f>
        <v>1990.8591417693387</v>
      </c>
      <c r="AA76" s="63">
        <f>'Local multi year dist'!AM76</f>
        <v>1455.8230024862683</v>
      </c>
      <c r="AB76" s="63">
        <f>'Local multi year dist'!AN76</f>
        <v>2294.8295319225126</v>
      </c>
      <c r="AC76" s="63">
        <f>'Local multi year dist'!AO76</f>
        <v>2367.2034368230056</v>
      </c>
      <c r="AD76" s="63">
        <f>'Local multi year dist'!AP76</f>
        <v>2367.2034384783851</v>
      </c>
      <c r="AE76" s="63">
        <f>'Local multi year dist'!AQ76</f>
        <v>2043.6402960827913</v>
      </c>
      <c r="AF76" s="63">
        <f>'Local multi year dist'!AR76</f>
        <v>1706.3302787616565</v>
      </c>
      <c r="AG76" s="63">
        <f>'Local multi year dist'!AS76</f>
        <v>1706.3302787616565</v>
      </c>
      <c r="AH76" s="63">
        <f>'Local multi year dist'!AT76</f>
        <v>1706.3302787616565</v>
      </c>
      <c r="AI76" s="63">
        <f>'Local multi year dist'!AU76</f>
        <v>1706.3302787616565</v>
      </c>
      <c r="AJ76" s="63">
        <f>'Local multi year dist'!AV76</f>
        <v>1706.3302787616565</v>
      </c>
      <c r="AK76" s="63">
        <f>'Local multi year dist'!AW76</f>
        <v>1706.3302787616565</v>
      </c>
      <c r="AL76" s="63">
        <f>'Local multi year dist'!AX76</f>
        <v>1706.3302787616565</v>
      </c>
      <c r="AN76" s="63">
        <f>'Local multi year dist'!AZ76</f>
        <v>0</v>
      </c>
      <c r="AO76" s="63">
        <f>'Local multi year dist'!BA76</f>
        <v>2049.2742960008336</v>
      </c>
      <c r="AP76" s="63">
        <f>'Local multi year dist'!BB76</f>
        <v>513.9668261037616</v>
      </c>
      <c r="AQ76" s="63">
        <f>'Local multi year dist'!BC76</f>
        <v>431.48075610391601</v>
      </c>
      <c r="AR76" s="63">
        <f>'Local multi year dist'!BD76</f>
        <v>431.48075609977758</v>
      </c>
      <c r="AS76" s="63">
        <f>'Local multi year dist'!BE76</f>
        <v>497.71478544233469</v>
      </c>
      <c r="AT76" s="63">
        <f>'Local multi year dist'!BF76</f>
        <v>363.95575062156706</v>
      </c>
      <c r="AU76" s="63">
        <f>'Local multi year dist'!BG76</f>
        <v>573.70738298062815</v>
      </c>
      <c r="AV76" s="63">
        <f>'Local multi year dist'!BH76</f>
        <v>591.80085920575141</v>
      </c>
      <c r="AW76" s="63">
        <f>'Local multi year dist'!BI76</f>
        <v>591.80085961959628</v>
      </c>
      <c r="AX76" s="63">
        <f>'Local multi year dist'!BJ76</f>
        <v>510.91007402069783</v>
      </c>
      <c r="AY76" s="63">
        <f>'Local multi year dist'!BK76</f>
        <v>426.58256969041412</v>
      </c>
      <c r="AZ76" s="63">
        <f>'Local multi year dist'!BL76</f>
        <v>426.58256969041412</v>
      </c>
      <c r="BA76" s="63">
        <f>'Local multi year dist'!BM76</f>
        <v>426.58256969041412</v>
      </c>
      <c r="BB76" s="63">
        <f>'Local multi year dist'!BN76</f>
        <v>426.58256969041412</v>
      </c>
      <c r="BC76" s="63">
        <f>'Local multi year dist'!BO76</f>
        <v>426.58256969041412</v>
      </c>
      <c r="BD76" s="63">
        <f>'Local multi year dist'!BP76</f>
        <v>426.58256969041412</v>
      </c>
      <c r="BE76" s="63">
        <f>'Local multi year dist'!BQ76</f>
        <v>426.58256969041412</v>
      </c>
      <c r="BF76" s="63"/>
      <c r="BG76" s="63"/>
      <c r="BH76" s="63"/>
      <c r="BI76" s="63"/>
      <c r="BJ76" s="63"/>
      <c r="BK76" s="63"/>
      <c r="BL76" s="63"/>
      <c r="BM76" s="63"/>
      <c r="BN76" s="63"/>
      <c r="BO76" s="63"/>
      <c r="BP76" s="63"/>
      <c r="BQ76" s="63"/>
    </row>
    <row r="77" spans="1:69" x14ac:dyDescent="0.3">
      <c r="A77" t="str">
        <f>'Local multi year dist'!M77</f>
        <v>Lynchburg City</v>
      </c>
      <c r="B77" s="63">
        <f>'Local multi year dist'!N77</f>
        <v>33181.414760112035</v>
      </c>
      <c r="C77" s="63">
        <f>'Local multi year dist'!O77</f>
        <v>210056.44559087401</v>
      </c>
      <c r="D77" s="63">
        <f>'Local multi year dist'!P77</f>
        <v>54503.154858836315</v>
      </c>
      <c r="E77" s="63">
        <f>'Local multi year dist'!Q77</f>
        <v>43647.309543073869</v>
      </c>
      <c r="F77" s="63">
        <f>'Local multi year dist'!R77</f>
        <v>43647.309542655232</v>
      </c>
      <c r="G77" s="63">
        <f>'Local multi year dist'!S77</f>
        <v>50347.346891026318</v>
      </c>
      <c r="H77" s="63">
        <f>'Local multi year dist'!T77</f>
        <v>36816.680889322204</v>
      </c>
      <c r="I77" s="63">
        <f>'Local multi year dist'!U77</f>
        <v>58034.531964321468</v>
      </c>
      <c r="J77" s="63">
        <f>'Local multi year dist'!V77</f>
        <v>59864.814187424839</v>
      </c>
      <c r="K77" s="63">
        <f>'Local multi year dist'!W77</f>
        <v>59864.814229288168</v>
      </c>
      <c r="L77" s="63">
        <f>'Local multi year dist'!X77</f>
        <v>51682.143024903708</v>
      </c>
      <c r="M77" s="63">
        <f>'Local multi year dist'!Y77</f>
        <v>43151.823578600619</v>
      </c>
      <c r="N77" s="63">
        <f>'Local multi year dist'!Z77</f>
        <v>43151.823578600619</v>
      </c>
      <c r="O77" s="63">
        <f>'Local multi year dist'!AA77</f>
        <v>43151.823578600619</v>
      </c>
      <c r="P77" s="63">
        <f>'Local multi year dist'!AB77</f>
        <v>43151.823578600619</v>
      </c>
      <c r="Q77" s="63">
        <f>'Local multi year dist'!AC77</f>
        <v>43151.823578600619</v>
      </c>
      <c r="R77" s="63">
        <f>'Local multi year dist'!AD77</f>
        <v>43151.823578600619</v>
      </c>
      <c r="S77" s="63">
        <f>'Local multi year dist'!AE77</f>
        <v>43151.823578600619</v>
      </c>
      <c r="T77" s="63"/>
      <c r="U77" s="63">
        <f>'Local multi year dist'!AG77</f>
        <v>0</v>
      </c>
      <c r="V77" s="63">
        <f>'Local multi year dist'!AH77</f>
        <v>76009.446615303736</v>
      </c>
      <c r="W77" s="63">
        <f>'Local multi year dist'!AI77</f>
        <v>19063.496822757726</v>
      </c>
      <c r="X77" s="63">
        <f>'Local multi year dist'!AJ77</f>
        <v>16004.013499127084</v>
      </c>
      <c r="Y77" s="63">
        <f>'Local multi year dist'!AK77</f>
        <v>16004.013498973585</v>
      </c>
      <c r="Z77" s="63">
        <f>'Local multi year dist'!AL77</f>
        <v>18460.693860042982</v>
      </c>
      <c r="AA77" s="63">
        <f>'Local multi year dist'!AM77</f>
        <v>13499.44965941814</v>
      </c>
      <c r="AB77" s="63">
        <f>'Local multi year dist'!AN77</f>
        <v>21279.32838691787</v>
      </c>
      <c r="AC77" s="63">
        <f>'Local multi year dist'!AO77</f>
        <v>21950.43186872244</v>
      </c>
      <c r="AD77" s="63">
        <f>'Local multi year dist'!AP77</f>
        <v>21950.431884072324</v>
      </c>
      <c r="AE77" s="63">
        <f>'Local multi year dist'!AQ77</f>
        <v>18950.119109131359</v>
      </c>
      <c r="AF77" s="63">
        <f>'Local multi year dist'!AR77</f>
        <v>15822.33531215356</v>
      </c>
      <c r="AG77" s="63">
        <f>'Local multi year dist'!AS77</f>
        <v>15822.33531215356</v>
      </c>
      <c r="AH77" s="63">
        <f>'Local multi year dist'!AT77</f>
        <v>15822.33531215356</v>
      </c>
      <c r="AI77" s="63">
        <f>'Local multi year dist'!AU77</f>
        <v>15822.33531215356</v>
      </c>
      <c r="AJ77" s="63">
        <f>'Local multi year dist'!AV77</f>
        <v>15822.33531215356</v>
      </c>
      <c r="AK77" s="63">
        <f>'Local multi year dist'!AW77</f>
        <v>15822.33531215356</v>
      </c>
      <c r="AL77" s="63">
        <f>'Local multi year dist'!AX77</f>
        <v>15822.33531215356</v>
      </c>
      <c r="AN77" s="63">
        <f>'Local multi year dist'!AZ77</f>
        <v>0</v>
      </c>
      <c r="AO77" s="63">
        <f>'Local multi year dist'!BA77</f>
        <v>19002.361653825934</v>
      </c>
      <c r="AP77" s="63">
        <f>'Local multi year dist'!BB77</f>
        <v>4765.8742056894316</v>
      </c>
      <c r="AQ77" s="63">
        <f>'Local multi year dist'!BC77</f>
        <v>4001.0033747817711</v>
      </c>
      <c r="AR77" s="63">
        <f>'Local multi year dist'!BD77</f>
        <v>4001.0033747433963</v>
      </c>
      <c r="AS77" s="63">
        <f>'Local multi year dist'!BE77</f>
        <v>4615.1734650107455</v>
      </c>
      <c r="AT77" s="63">
        <f>'Local multi year dist'!BF77</f>
        <v>3374.862414854535</v>
      </c>
      <c r="AU77" s="63">
        <f>'Local multi year dist'!BG77</f>
        <v>5319.8320967294676</v>
      </c>
      <c r="AV77" s="63">
        <f>'Local multi year dist'!BH77</f>
        <v>5487.6079671806101</v>
      </c>
      <c r="AW77" s="63">
        <f>'Local multi year dist'!BI77</f>
        <v>5487.6079710180811</v>
      </c>
      <c r="AX77" s="63">
        <f>'Local multi year dist'!BJ77</f>
        <v>4737.5297772828399</v>
      </c>
      <c r="AY77" s="63">
        <f>'Local multi year dist'!BK77</f>
        <v>3955.58382803839</v>
      </c>
      <c r="AZ77" s="63">
        <f>'Local multi year dist'!BL77</f>
        <v>3955.58382803839</v>
      </c>
      <c r="BA77" s="63">
        <f>'Local multi year dist'!BM77</f>
        <v>3955.58382803839</v>
      </c>
      <c r="BB77" s="63">
        <f>'Local multi year dist'!BN77</f>
        <v>3955.58382803839</v>
      </c>
      <c r="BC77" s="63">
        <f>'Local multi year dist'!BO77</f>
        <v>3955.58382803839</v>
      </c>
      <c r="BD77" s="63">
        <f>'Local multi year dist'!BP77</f>
        <v>3955.58382803839</v>
      </c>
      <c r="BE77" s="63">
        <f>'Local multi year dist'!BQ77</f>
        <v>3955.58382803839</v>
      </c>
      <c r="BF77" s="63"/>
      <c r="BG77" s="63"/>
      <c r="BH77" s="63"/>
      <c r="BI77" s="63"/>
      <c r="BJ77" s="63"/>
      <c r="BK77" s="63"/>
      <c r="BL77" s="63"/>
      <c r="BM77" s="63"/>
      <c r="BN77" s="63"/>
      <c r="BO77" s="63"/>
      <c r="BP77" s="63"/>
      <c r="BQ77" s="63"/>
    </row>
    <row r="78" spans="1:69" x14ac:dyDescent="0.3">
      <c r="A78" t="str">
        <f>'Local multi year dist'!M78</f>
        <v>Madison County</v>
      </c>
      <c r="B78" s="63">
        <f>'Local multi year dist'!N78</f>
        <v>6628.1502523262925</v>
      </c>
      <c r="C78" s="63">
        <f>'Local multi year dist'!O78</f>
        <v>41959.804695235813</v>
      </c>
      <c r="D78" s="63">
        <f>'Local multi year dist'!P78</f>
        <v>10887.272355380279</v>
      </c>
      <c r="E78" s="63">
        <f>'Local multi year dist'!Q78</f>
        <v>8718.7640386287148</v>
      </c>
      <c r="F78" s="63">
        <f>'Local multi year dist'!R78</f>
        <v>8718.7640385450904</v>
      </c>
      <c r="G78" s="63">
        <f>'Local multi year dist'!S78</f>
        <v>10057.129342202548</v>
      </c>
      <c r="H78" s="63">
        <f>'Local multi year dist'!T78</f>
        <v>7354.3124815680303</v>
      </c>
      <c r="I78" s="63">
        <f>'Local multi year dist'!U78</f>
        <v>11592.682242873025</v>
      </c>
      <c r="J78" s="63">
        <f>'Local multi year dist'!V78</f>
        <v>11958.290088909604</v>
      </c>
      <c r="K78" s="63">
        <f>'Local multi year dist'!W78</f>
        <v>11958.290097272009</v>
      </c>
      <c r="L78" s="63">
        <f>'Local multi year dist'!X78</f>
        <v>10323.761413062859</v>
      </c>
      <c r="M78" s="63">
        <f>'Local multi year dist'!Y78</f>
        <v>8619.7882883724178</v>
      </c>
      <c r="N78" s="63">
        <f>'Local multi year dist'!Z78</f>
        <v>8619.7882883724178</v>
      </c>
      <c r="O78" s="63">
        <f>'Local multi year dist'!AA78</f>
        <v>8619.7882883724178</v>
      </c>
      <c r="P78" s="63">
        <f>'Local multi year dist'!AB78</f>
        <v>8619.7882883724178</v>
      </c>
      <c r="Q78" s="63">
        <f>'Local multi year dist'!AC78</f>
        <v>8619.7882883724178</v>
      </c>
      <c r="R78" s="63">
        <f>'Local multi year dist'!AD78</f>
        <v>8619.7882883724178</v>
      </c>
      <c r="S78" s="63">
        <f>'Local multi year dist'!AE78</f>
        <v>8619.7882883724178</v>
      </c>
      <c r="T78" s="63"/>
      <c r="U78" s="63">
        <f>'Local multi year dist'!AG78</f>
        <v>0</v>
      </c>
      <c r="V78" s="63">
        <f>'Local multi year dist'!AH78</f>
        <v>15183.259556733448</v>
      </c>
      <c r="W78" s="63">
        <f>'Local multi year dist'!AI78</f>
        <v>3808.026938859688</v>
      </c>
      <c r="X78" s="63">
        <f>'Local multi year dist'!AJ78</f>
        <v>3196.8801474971956</v>
      </c>
      <c r="Y78" s="63">
        <f>'Local multi year dist'!AK78</f>
        <v>3196.8801474665333</v>
      </c>
      <c r="Z78" s="63">
        <f>'Local multi year dist'!AL78</f>
        <v>3687.6140921409342</v>
      </c>
      <c r="AA78" s="63">
        <f>'Local multi year dist'!AM78</f>
        <v>2696.5812432416105</v>
      </c>
      <c r="AB78" s="63">
        <f>'Local multi year dist'!AN78</f>
        <v>4250.6501557201091</v>
      </c>
      <c r="AC78" s="63">
        <f>'Local multi year dist'!AO78</f>
        <v>4384.7063659335208</v>
      </c>
      <c r="AD78" s="63">
        <f>'Local multi year dist'!AP78</f>
        <v>4384.7063689997358</v>
      </c>
      <c r="AE78" s="63">
        <f>'Local multi year dist'!AQ78</f>
        <v>3785.3791847897155</v>
      </c>
      <c r="AF78" s="63">
        <f>'Local multi year dist'!AR78</f>
        <v>3160.589039069886</v>
      </c>
      <c r="AG78" s="63">
        <f>'Local multi year dist'!AS78</f>
        <v>3160.589039069886</v>
      </c>
      <c r="AH78" s="63">
        <f>'Local multi year dist'!AT78</f>
        <v>3160.589039069886</v>
      </c>
      <c r="AI78" s="63">
        <f>'Local multi year dist'!AU78</f>
        <v>3160.589039069886</v>
      </c>
      <c r="AJ78" s="63">
        <f>'Local multi year dist'!AV78</f>
        <v>3160.589039069886</v>
      </c>
      <c r="AK78" s="63">
        <f>'Local multi year dist'!AW78</f>
        <v>3160.589039069886</v>
      </c>
      <c r="AL78" s="63">
        <f>'Local multi year dist'!AX78</f>
        <v>3160.589039069886</v>
      </c>
      <c r="AN78" s="63">
        <f>'Local multi year dist'!AZ78</f>
        <v>0</v>
      </c>
      <c r="AO78" s="63">
        <f>'Local multi year dist'!BA78</f>
        <v>3795.8148891833621</v>
      </c>
      <c r="AP78" s="63">
        <f>'Local multi year dist'!BB78</f>
        <v>952.006734714922</v>
      </c>
      <c r="AQ78" s="63">
        <f>'Local multi year dist'!BC78</f>
        <v>799.2200368742989</v>
      </c>
      <c r="AR78" s="63">
        <f>'Local multi year dist'!BD78</f>
        <v>799.22003686663334</v>
      </c>
      <c r="AS78" s="63">
        <f>'Local multi year dist'!BE78</f>
        <v>921.90352303523355</v>
      </c>
      <c r="AT78" s="63">
        <f>'Local multi year dist'!BF78</f>
        <v>674.14531081040263</v>
      </c>
      <c r="AU78" s="63">
        <f>'Local multi year dist'!BG78</f>
        <v>1062.6625389300273</v>
      </c>
      <c r="AV78" s="63">
        <f>'Local multi year dist'!BH78</f>
        <v>1096.1765914833802</v>
      </c>
      <c r="AW78" s="63">
        <f>'Local multi year dist'!BI78</f>
        <v>1096.1765922499339</v>
      </c>
      <c r="AX78" s="63">
        <f>'Local multi year dist'!BJ78</f>
        <v>946.34479619742888</v>
      </c>
      <c r="AY78" s="63">
        <f>'Local multi year dist'!BK78</f>
        <v>790.1472597674715</v>
      </c>
      <c r="AZ78" s="63">
        <f>'Local multi year dist'!BL78</f>
        <v>790.1472597674715</v>
      </c>
      <c r="BA78" s="63">
        <f>'Local multi year dist'!BM78</f>
        <v>790.1472597674715</v>
      </c>
      <c r="BB78" s="63">
        <f>'Local multi year dist'!BN78</f>
        <v>790.1472597674715</v>
      </c>
      <c r="BC78" s="63">
        <f>'Local multi year dist'!BO78</f>
        <v>790.1472597674715</v>
      </c>
      <c r="BD78" s="63">
        <f>'Local multi year dist'!BP78</f>
        <v>790.1472597674715</v>
      </c>
      <c r="BE78" s="63">
        <f>'Local multi year dist'!BQ78</f>
        <v>790.1472597674715</v>
      </c>
      <c r="BF78" s="63"/>
      <c r="BG78" s="63"/>
      <c r="BH78" s="63"/>
      <c r="BI78" s="63"/>
      <c r="BJ78" s="63"/>
      <c r="BK78" s="63"/>
      <c r="BL78" s="63"/>
      <c r="BM78" s="63"/>
      <c r="BN78" s="63"/>
      <c r="BO78" s="63"/>
      <c r="BP78" s="63"/>
      <c r="BQ78" s="63"/>
    </row>
    <row r="79" spans="1:69" x14ac:dyDescent="0.3">
      <c r="A79" t="str">
        <f>'Local multi year dist'!M79</f>
        <v>Manassas City</v>
      </c>
      <c r="B79" s="63">
        <f>'Local multi year dist'!N79</f>
        <v>18379.901313199291</v>
      </c>
      <c r="C79" s="63">
        <f>'Local multi year dist'!O79</f>
        <v>116354.79584200362</v>
      </c>
      <c r="D79" s="63">
        <f>'Local multi year dist'!P79</f>
        <v>30190.473034551451</v>
      </c>
      <c r="E79" s="63">
        <f>'Local multi year dist'!Q79</f>
        <v>24177.18616846736</v>
      </c>
      <c r="F79" s="63">
        <f>'Local multi year dist'!R79</f>
        <v>24177.186168235468</v>
      </c>
      <c r="G79" s="63">
        <f>'Local multi year dist'!S79</f>
        <v>27888.481366107681</v>
      </c>
      <c r="H79" s="63">
        <f>'Local multi year dist'!T79</f>
        <v>20393.553629869632</v>
      </c>
      <c r="I79" s="63">
        <f>'Local multi year dist'!U79</f>
        <v>32146.578980236853</v>
      </c>
      <c r="J79" s="63">
        <f>'Local multi year dist'!V79</f>
        <v>33160.411780289207</v>
      </c>
      <c r="K79" s="63">
        <f>'Local multi year dist'!W79</f>
        <v>33160.411803478208</v>
      </c>
      <c r="L79" s="63">
        <f>'Local multi year dist'!X79</f>
        <v>28627.853734382901</v>
      </c>
      <c r="M79" s="63">
        <f>'Local multi year dist'!Y79</f>
        <v>23902.725805793452</v>
      </c>
      <c r="N79" s="63">
        <f>'Local multi year dist'!Z79</f>
        <v>23902.725805793452</v>
      </c>
      <c r="O79" s="63">
        <f>'Local multi year dist'!AA79</f>
        <v>23902.725805793452</v>
      </c>
      <c r="P79" s="63">
        <f>'Local multi year dist'!AB79</f>
        <v>23902.725805793452</v>
      </c>
      <c r="Q79" s="63">
        <f>'Local multi year dist'!AC79</f>
        <v>23902.725805793452</v>
      </c>
      <c r="R79" s="63">
        <f>'Local multi year dist'!AD79</f>
        <v>23902.725805793452</v>
      </c>
      <c r="S79" s="63">
        <f>'Local multi year dist'!AE79</f>
        <v>23902.725805793452</v>
      </c>
      <c r="T79" s="63"/>
      <c r="U79" s="63">
        <f>'Local multi year dist'!AG79</f>
        <v>0</v>
      </c>
      <c r="V79" s="63">
        <f>'Local multi year dist'!AH79</f>
        <v>42103.27189965349</v>
      </c>
      <c r="W79" s="63">
        <f>'Local multi year dist'!AI79</f>
        <v>10559.682063586375</v>
      </c>
      <c r="X79" s="63">
        <f>'Local multi year dist'!AJ79</f>
        <v>8864.9682617713643</v>
      </c>
      <c r="Y79" s="63">
        <f>'Local multi year dist'!AK79</f>
        <v>8864.9682616863392</v>
      </c>
      <c r="Z79" s="63">
        <f>'Local multi year dist'!AL79</f>
        <v>10225.77650090615</v>
      </c>
      <c r="AA79" s="63">
        <f>'Local multi year dist'!AM79</f>
        <v>7477.6363309521957</v>
      </c>
      <c r="AB79" s="63">
        <f>'Local multi year dist'!AN79</f>
        <v>11787.07895942018</v>
      </c>
      <c r="AC79" s="63">
        <f>'Local multi year dist'!AO79</f>
        <v>12158.81765277271</v>
      </c>
      <c r="AD79" s="63">
        <f>'Local multi year dist'!AP79</f>
        <v>12158.817661275341</v>
      </c>
      <c r="AE79" s="63">
        <f>'Local multi year dist'!AQ79</f>
        <v>10496.879702607064</v>
      </c>
      <c r="AF79" s="63">
        <f>'Local multi year dist'!AR79</f>
        <v>8764.3327954575998</v>
      </c>
      <c r="AG79" s="63">
        <f>'Local multi year dist'!AS79</f>
        <v>8764.3327954575998</v>
      </c>
      <c r="AH79" s="63">
        <f>'Local multi year dist'!AT79</f>
        <v>8764.3327954575998</v>
      </c>
      <c r="AI79" s="63">
        <f>'Local multi year dist'!AU79</f>
        <v>8764.3327954575998</v>
      </c>
      <c r="AJ79" s="63">
        <f>'Local multi year dist'!AV79</f>
        <v>8764.3327954575998</v>
      </c>
      <c r="AK79" s="63">
        <f>'Local multi year dist'!AW79</f>
        <v>8764.3327954575998</v>
      </c>
      <c r="AL79" s="63">
        <f>'Local multi year dist'!AX79</f>
        <v>8764.3327954575998</v>
      </c>
      <c r="AN79" s="63">
        <f>'Local multi year dist'!AZ79</f>
        <v>0</v>
      </c>
      <c r="AO79" s="63">
        <f>'Local multi year dist'!BA79</f>
        <v>10525.817974913372</v>
      </c>
      <c r="AP79" s="63">
        <f>'Local multi year dist'!BB79</f>
        <v>2639.9205158965938</v>
      </c>
      <c r="AQ79" s="63">
        <f>'Local multi year dist'!BC79</f>
        <v>2216.2420654428411</v>
      </c>
      <c r="AR79" s="63">
        <f>'Local multi year dist'!BD79</f>
        <v>2216.2420654215848</v>
      </c>
      <c r="AS79" s="63">
        <f>'Local multi year dist'!BE79</f>
        <v>2556.4441252265374</v>
      </c>
      <c r="AT79" s="63">
        <f>'Local multi year dist'!BF79</f>
        <v>1869.4090827380489</v>
      </c>
      <c r="AU79" s="63">
        <f>'Local multi year dist'!BG79</f>
        <v>2946.7697398550449</v>
      </c>
      <c r="AV79" s="63">
        <f>'Local multi year dist'!BH79</f>
        <v>3039.7044131931775</v>
      </c>
      <c r="AW79" s="63">
        <f>'Local multi year dist'!BI79</f>
        <v>3039.7044153188353</v>
      </c>
      <c r="AX79" s="63">
        <f>'Local multi year dist'!BJ79</f>
        <v>2624.2199256517661</v>
      </c>
      <c r="AY79" s="63">
        <f>'Local multi year dist'!BK79</f>
        <v>2191.0831988643999</v>
      </c>
      <c r="AZ79" s="63">
        <f>'Local multi year dist'!BL79</f>
        <v>2191.0831988643999</v>
      </c>
      <c r="BA79" s="63">
        <f>'Local multi year dist'!BM79</f>
        <v>2191.0831988643999</v>
      </c>
      <c r="BB79" s="63">
        <f>'Local multi year dist'!BN79</f>
        <v>2191.0831988643999</v>
      </c>
      <c r="BC79" s="63">
        <f>'Local multi year dist'!BO79</f>
        <v>2191.0831988643999</v>
      </c>
      <c r="BD79" s="63">
        <f>'Local multi year dist'!BP79</f>
        <v>2191.0831988643999</v>
      </c>
      <c r="BE79" s="63">
        <f>'Local multi year dist'!BQ79</f>
        <v>2191.0831988643999</v>
      </c>
      <c r="BF79" s="63"/>
      <c r="BG79" s="63"/>
      <c r="BH79" s="63"/>
      <c r="BI79" s="63"/>
      <c r="BJ79" s="63"/>
      <c r="BK79" s="63"/>
      <c r="BL79" s="63"/>
      <c r="BM79" s="63"/>
      <c r="BN79" s="63"/>
      <c r="BO79" s="63"/>
      <c r="BP79" s="63"/>
      <c r="BQ79" s="63"/>
    </row>
    <row r="80" spans="1:69" x14ac:dyDescent="0.3">
      <c r="A80" t="str">
        <f>'Local multi year dist'!M80</f>
        <v>Manassas Park City</v>
      </c>
      <c r="B80" s="63">
        <f>'Local multi year dist'!N80</f>
        <v>3863.0323556502935</v>
      </c>
      <c r="C80" s="63">
        <f>'Local multi year dist'!O80</f>
        <v>24455.100895996333</v>
      </c>
      <c r="D80" s="63">
        <f>'Local multi year dist'!P80</f>
        <v>6345.3427838105927</v>
      </c>
      <c r="E80" s="63">
        <f>'Local multi year dist'!Q80</f>
        <v>5081.4882433725643</v>
      </c>
      <c r="F80" s="63">
        <f>'Local multi year dist'!R80</f>
        <v>5081.4882433238263</v>
      </c>
      <c r="G80" s="63">
        <f>'Local multi year dist'!S80</f>
        <v>5861.5171012836936</v>
      </c>
      <c r="H80" s="63">
        <f>'Local multi year dist'!T80</f>
        <v>4286.2557407911827</v>
      </c>
      <c r="I80" s="63">
        <f>'Local multi year dist'!U80</f>
        <v>6756.4712458462409</v>
      </c>
      <c r="J80" s="63">
        <f>'Local multi year dist'!V80</f>
        <v>6969.5555732908733</v>
      </c>
      <c r="K80" s="63">
        <f>'Local multi year dist'!W80</f>
        <v>6969.5555781646681</v>
      </c>
      <c r="L80" s="63">
        <f>'Local multi year dist'!X80</f>
        <v>6016.9161609875564</v>
      </c>
      <c r="M80" s="63">
        <f>'Local multi year dist'!Y80</f>
        <v>5023.8029901557038</v>
      </c>
      <c r="N80" s="63">
        <f>'Local multi year dist'!Z80</f>
        <v>5023.8029901557038</v>
      </c>
      <c r="O80" s="63">
        <f>'Local multi year dist'!AA80</f>
        <v>5023.8029901557038</v>
      </c>
      <c r="P80" s="63">
        <f>'Local multi year dist'!AB80</f>
        <v>5023.8029901557038</v>
      </c>
      <c r="Q80" s="63">
        <f>'Local multi year dist'!AC80</f>
        <v>5023.8029901557038</v>
      </c>
      <c r="R80" s="63">
        <f>'Local multi year dist'!AD80</f>
        <v>5023.8029901557038</v>
      </c>
      <c r="S80" s="63">
        <f>'Local multi year dist'!AE80</f>
        <v>5023.8029901557038</v>
      </c>
      <c r="T80" s="63"/>
      <c r="U80" s="63">
        <f>'Local multi year dist'!AG80</f>
        <v>0</v>
      </c>
      <c r="V80" s="63">
        <f>'Local multi year dist'!AH80</f>
        <v>8849.1390054581443</v>
      </c>
      <c r="W80" s="63">
        <f>'Local multi year dist'!AI80</f>
        <v>2219.4022036298798</v>
      </c>
      <c r="X80" s="63">
        <f>'Local multi year dist'!AJ80</f>
        <v>1863.2123559032734</v>
      </c>
      <c r="Y80" s="63">
        <f>'Local multi year dist'!AK80</f>
        <v>1863.212355885403</v>
      </c>
      <c r="Z80" s="63">
        <f>'Local multi year dist'!AL80</f>
        <v>2149.2229371373542</v>
      </c>
      <c r="AA80" s="63">
        <f>'Local multi year dist'!AM80</f>
        <v>1571.6271049567667</v>
      </c>
      <c r="AB80" s="63">
        <f>'Local multi year dist'!AN80</f>
        <v>2477.3727901436214</v>
      </c>
      <c r="AC80" s="63">
        <f>'Local multi year dist'!AO80</f>
        <v>2555.5037102066535</v>
      </c>
      <c r="AD80" s="63">
        <f>'Local multi year dist'!AP80</f>
        <v>2555.503711993711</v>
      </c>
      <c r="AE80" s="63">
        <f>'Local multi year dist'!AQ80</f>
        <v>2206.202592362104</v>
      </c>
      <c r="AF80" s="63">
        <f>'Local multi year dist'!AR80</f>
        <v>1842.0610963904244</v>
      </c>
      <c r="AG80" s="63">
        <f>'Local multi year dist'!AS80</f>
        <v>1842.0610963904244</v>
      </c>
      <c r="AH80" s="63">
        <f>'Local multi year dist'!AT80</f>
        <v>1842.0610963904244</v>
      </c>
      <c r="AI80" s="63">
        <f>'Local multi year dist'!AU80</f>
        <v>1842.0610963904244</v>
      </c>
      <c r="AJ80" s="63">
        <f>'Local multi year dist'!AV80</f>
        <v>1842.0610963904244</v>
      </c>
      <c r="AK80" s="63">
        <f>'Local multi year dist'!AW80</f>
        <v>1842.0610963904244</v>
      </c>
      <c r="AL80" s="63">
        <f>'Local multi year dist'!AX80</f>
        <v>1842.0610963904244</v>
      </c>
      <c r="AN80" s="63">
        <f>'Local multi year dist'!AZ80</f>
        <v>0</v>
      </c>
      <c r="AO80" s="63">
        <f>'Local multi year dist'!BA80</f>
        <v>2212.2847513645361</v>
      </c>
      <c r="AP80" s="63">
        <f>'Local multi year dist'!BB80</f>
        <v>554.85055090746994</v>
      </c>
      <c r="AQ80" s="63">
        <f>'Local multi year dist'!BC80</f>
        <v>465.80308897581835</v>
      </c>
      <c r="AR80" s="63">
        <f>'Local multi year dist'!BD80</f>
        <v>465.80308897135075</v>
      </c>
      <c r="AS80" s="63">
        <f>'Local multi year dist'!BE80</f>
        <v>537.30573428433854</v>
      </c>
      <c r="AT80" s="63">
        <f>'Local multi year dist'!BF80</f>
        <v>392.90677623919169</v>
      </c>
      <c r="AU80" s="63">
        <f>'Local multi year dist'!BG80</f>
        <v>619.34319753590535</v>
      </c>
      <c r="AV80" s="63">
        <f>'Local multi year dist'!BH80</f>
        <v>638.87592755166338</v>
      </c>
      <c r="AW80" s="63">
        <f>'Local multi year dist'!BI80</f>
        <v>638.87592799842776</v>
      </c>
      <c r="AX80" s="63">
        <f>'Local multi year dist'!BJ80</f>
        <v>551.55064809052601</v>
      </c>
      <c r="AY80" s="63">
        <f>'Local multi year dist'!BK80</f>
        <v>460.5152740976061</v>
      </c>
      <c r="AZ80" s="63">
        <f>'Local multi year dist'!BL80</f>
        <v>460.5152740976061</v>
      </c>
      <c r="BA80" s="63">
        <f>'Local multi year dist'!BM80</f>
        <v>460.5152740976061</v>
      </c>
      <c r="BB80" s="63">
        <f>'Local multi year dist'!BN80</f>
        <v>460.5152740976061</v>
      </c>
      <c r="BC80" s="63">
        <f>'Local multi year dist'!BO80</f>
        <v>460.5152740976061</v>
      </c>
      <c r="BD80" s="63">
        <f>'Local multi year dist'!BP80</f>
        <v>460.5152740976061</v>
      </c>
      <c r="BE80" s="63">
        <f>'Local multi year dist'!BQ80</f>
        <v>460.5152740976061</v>
      </c>
      <c r="BF80" s="63"/>
      <c r="BG80" s="63"/>
      <c r="BH80" s="63"/>
      <c r="BI80" s="63"/>
      <c r="BJ80" s="63"/>
      <c r="BK80" s="63"/>
      <c r="BL80" s="63"/>
      <c r="BM80" s="63"/>
      <c r="BN80" s="63"/>
      <c r="BO80" s="63"/>
      <c r="BP80" s="63"/>
      <c r="BQ80" s="63"/>
    </row>
    <row r="81" spans="1:69" x14ac:dyDescent="0.3">
      <c r="A81" t="str">
        <f>'Local multi year dist'!M81</f>
        <v>Martinsville City</v>
      </c>
      <c r="B81" s="63">
        <f>'Local multi year dist'!N81</f>
        <v>20087.768249381526</v>
      </c>
      <c r="C81" s="63">
        <f>'Local multi year dist'!O81</f>
        <v>127166.52465918094</v>
      </c>
      <c r="D81" s="63">
        <f>'Local multi year dist'!P81</f>
        <v>32995.782475815082</v>
      </c>
      <c r="E81" s="63">
        <f>'Local multi year dist'!Q81</f>
        <v>26423.738865537336</v>
      </c>
      <c r="F81" s="63">
        <f>'Local multi year dist'!R81</f>
        <v>26423.738865283896</v>
      </c>
      <c r="G81" s="63">
        <f>'Local multi year dist'!S81</f>
        <v>30479.888926675212</v>
      </c>
      <c r="H81" s="63">
        <f>'Local multi year dist'!T81</f>
        <v>22288.529852114152</v>
      </c>
      <c r="I81" s="63">
        <f>'Local multi year dist'!U81</f>
        <v>35133.650478400457</v>
      </c>
      <c r="J81" s="63">
        <f>'Local multi year dist'!V81</f>
        <v>36241.688981112544</v>
      </c>
      <c r="K81" s="63">
        <f>'Local multi year dist'!W81</f>
        <v>36241.689006456276</v>
      </c>
      <c r="L81" s="63">
        <f>'Local multi year dist'!X81</f>
        <v>31287.964037135294</v>
      </c>
      <c r="M81" s="63">
        <f>'Local multi year dist'!Y81</f>
        <v>26123.775548809659</v>
      </c>
      <c r="N81" s="63">
        <f>'Local multi year dist'!Z81</f>
        <v>26123.775548809659</v>
      </c>
      <c r="O81" s="63">
        <f>'Local multi year dist'!AA81</f>
        <v>26123.775548809659</v>
      </c>
      <c r="P81" s="63">
        <f>'Local multi year dist'!AB81</f>
        <v>26123.775548809659</v>
      </c>
      <c r="Q81" s="63">
        <f>'Local multi year dist'!AC81</f>
        <v>26123.775548809659</v>
      </c>
      <c r="R81" s="63">
        <f>'Local multi year dist'!AD81</f>
        <v>26123.775548809659</v>
      </c>
      <c r="S81" s="63">
        <f>'Local multi year dist'!AE81</f>
        <v>26123.775548809659</v>
      </c>
      <c r="T81" s="63"/>
      <c r="U81" s="63">
        <f>'Local multi year dist'!AG81</f>
        <v>0</v>
      </c>
      <c r="V81" s="63">
        <f>'Local multi year dist'!AH81</f>
        <v>46015.52282838236</v>
      </c>
      <c r="W81" s="63">
        <f>'Local multi year dist'!AI81</f>
        <v>11540.891458875374</v>
      </c>
      <c r="X81" s="63">
        <f>'Local multi year dist'!AJ81</f>
        <v>9688.7042506970229</v>
      </c>
      <c r="Y81" s="63">
        <f>'Local multi year dist'!AK81</f>
        <v>9688.7042506040962</v>
      </c>
      <c r="Z81" s="63">
        <f>'Local multi year dist'!AL81</f>
        <v>11175.959273114244</v>
      </c>
      <c r="AA81" s="63">
        <f>'Local multi year dist'!AM81</f>
        <v>8172.4609457751885</v>
      </c>
      <c r="AB81" s="63">
        <f>'Local multi year dist'!AN81</f>
        <v>12882.338508746834</v>
      </c>
      <c r="AC81" s="63">
        <f>'Local multi year dist'!AO81</f>
        <v>13288.619293074598</v>
      </c>
      <c r="AD81" s="63">
        <f>'Local multi year dist'!AP81</f>
        <v>13288.619302367299</v>
      </c>
      <c r="AE81" s="63">
        <f>'Local multi year dist'!AQ81</f>
        <v>11472.253480282941</v>
      </c>
      <c r="AF81" s="63">
        <f>'Local multi year dist'!AR81</f>
        <v>9578.7177012302072</v>
      </c>
      <c r="AG81" s="63">
        <f>'Local multi year dist'!AS81</f>
        <v>9578.7177012302072</v>
      </c>
      <c r="AH81" s="63">
        <f>'Local multi year dist'!AT81</f>
        <v>9578.7177012302072</v>
      </c>
      <c r="AI81" s="63">
        <f>'Local multi year dist'!AU81</f>
        <v>9578.7177012302072</v>
      </c>
      <c r="AJ81" s="63">
        <f>'Local multi year dist'!AV81</f>
        <v>9578.7177012302072</v>
      </c>
      <c r="AK81" s="63">
        <f>'Local multi year dist'!AW81</f>
        <v>9578.7177012302072</v>
      </c>
      <c r="AL81" s="63">
        <f>'Local multi year dist'!AX81</f>
        <v>9578.7177012302072</v>
      </c>
      <c r="AN81" s="63">
        <f>'Local multi year dist'!AZ81</f>
        <v>0</v>
      </c>
      <c r="AO81" s="63">
        <f>'Local multi year dist'!BA81</f>
        <v>11503.88070709559</v>
      </c>
      <c r="AP81" s="63">
        <f>'Local multi year dist'!BB81</f>
        <v>2885.2228647188435</v>
      </c>
      <c r="AQ81" s="63">
        <f>'Local multi year dist'!BC81</f>
        <v>2422.1760626742557</v>
      </c>
      <c r="AR81" s="63">
        <f>'Local multi year dist'!BD81</f>
        <v>2422.176062651024</v>
      </c>
      <c r="AS81" s="63">
        <f>'Local multi year dist'!BE81</f>
        <v>2793.989818278561</v>
      </c>
      <c r="AT81" s="63">
        <f>'Local multi year dist'!BF81</f>
        <v>2043.1152364437971</v>
      </c>
      <c r="AU81" s="63">
        <f>'Local multi year dist'!BG81</f>
        <v>3220.5846271867085</v>
      </c>
      <c r="AV81" s="63">
        <f>'Local multi year dist'!BH81</f>
        <v>3322.1548232686496</v>
      </c>
      <c r="AW81" s="63">
        <f>'Local multi year dist'!BI81</f>
        <v>3322.1548255918246</v>
      </c>
      <c r="AX81" s="63">
        <f>'Local multi year dist'!BJ81</f>
        <v>2868.0633700707353</v>
      </c>
      <c r="AY81" s="63">
        <f>'Local multi year dist'!BK81</f>
        <v>2394.6794253075518</v>
      </c>
      <c r="AZ81" s="63">
        <f>'Local multi year dist'!BL81</f>
        <v>2394.6794253075518</v>
      </c>
      <c r="BA81" s="63">
        <f>'Local multi year dist'!BM81</f>
        <v>2394.6794253075518</v>
      </c>
      <c r="BB81" s="63">
        <f>'Local multi year dist'!BN81</f>
        <v>2394.6794253075518</v>
      </c>
      <c r="BC81" s="63">
        <f>'Local multi year dist'!BO81</f>
        <v>2394.6794253075518</v>
      </c>
      <c r="BD81" s="63">
        <f>'Local multi year dist'!BP81</f>
        <v>2394.6794253075518</v>
      </c>
      <c r="BE81" s="63">
        <f>'Local multi year dist'!BQ81</f>
        <v>2394.6794253075518</v>
      </c>
      <c r="BF81" s="63"/>
      <c r="BG81" s="63"/>
      <c r="BH81" s="63"/>
      <c r="BI81" s="63"/>
      <c r="BJ81" s="63"/>
      <c r="BK81" s="63"/>
      <c r="BL81" s="63"/>
      <c r="BM81" s="63"/>
      <c r="BN81" s="63"/>
      <c r="BO81" s="63"/>
      <c r="BP81" s="63"/>
      <c r="BQ81" s="63"/>
    </row>
    <row r="82" spans="1:69" x14ac:dyDescent="0.3">
      <c r="A82" t="str">
        <f>'Local multi year dist'!M82</f>
        <v>Mathews County</v>
      </c>
      <c r="B82" s="63">
        <f>'Local multi year dist'!N82</f>
        <v>3578.3878662865877</v>
      </c>
      <c r="C82" s="63">
        <f>'Local multi year dist'!O82</f>
        <v>22653.146093133448</v>
      </c>
      <c r="D82" s="63">
        <f>'Local multi year dist'!P82</f>
        <v>5877.7912102666542</v>
      </c>
      <c r="E82" s="63">
        <f>'Local multi year dist'!Q82</f>
        <v>4707.0627938609023</v>
      </c>
      <c r="F82" s="63">
        <f>'Local multi year dist'!R82</f>
        <v>4707.062793815755</v>
      </c>
      <c r="G82" s="63">
        <f>'Local multi year dist'!S82</f>
        <v>5429.6158411891065</v>
      </c>
      <c r="H82" s="63">
        <f>'Local multi year dist'!T82</f>
        <v>3970.4263704170962</v>
      </c>
      <c r="I82" s="63">
        <f>'Local multi year dist'!U82</f>
        <v>6258.6259961523083</v>
      </c>
      <c r="J82" s="63">
        <f>'Local multi year dist'!V82</f>
        <v>6456.0093731536517</v>
      </c>
      <c r="K82" s="63">
        <f>'Local multi year dist'!W82</f>
        <v>6456.0093776683243</v>
      </c>
      <c r="L82" s="63">
        <f>'Local multi year dist'!X82</f>
        <v>5573.5644438621584</v>
      </c>
      <c r="M82" s="63">
        <f>'Local multi year dist'!Y82</f>
        <v>4653.6280329863366</v>
      </c>
      <c r="N82" s="63">
        <f>'Local multi year dist'!Z82</f>
        <v>4653.6280329863366</v>
      </c>
      <c r="O82" s="63">
        <f>'Local multi year dist'!AA82</f>
        <v>4653.6280329863366</v>
      </c>
      <c r="P82" s="63">
        <f>'Local multi year dist'!AB82</f>
        <v>4653.6280329863366</v>
      </c>
      <c r="Q82" s="63">
        <f>'Local multi year dist'!AC82</f>
        <v>4653.6280329863366</v>
      </c>
      <c r="R82" s="63">
        <f>'Local multi year dist'!AD82</f>
        <v>4653.6280329863366</v>
      </c>
      <c r="S82" s="63">
        <f>'Local multi year dist'!AE82</f>
        <v>4653.6280329863366</v>
      </c>
      <c r="T82" s="63"/>
      <c r="U82" s="63">
        <f>'Local multi year dist'!AG82</f>
        <v>0</v>
      </c>
      <c r="V82" s="63">
        <f>'Local multi year dist'!AH82</f>
        <v>8197.0971840033344</v>
      </c>
      <c r="W82" s="63">
        <f>'Local multi year dist'!AI82</f>
        <v>2055.8673044150464</v>
      </c>
      <c r="X82" s="63">
        <f>'Local multi year dist'!AJ82</f>
        <v>1725.923024415664</v>
      </c>
      <c r="Y82" s="63">
        <f>'Local multi year dist'!AK82</f>
        <v>1725.9230243991103</v>
      </c>
      <c r="Z82" s="63">
        <f>'Local multi year dist'!AL82</f>
        <v>1990.8591417693387</v>
      </c>
      <c r="AA82" s="63">
        <f>'Local multi year dist'!AM82</f>
        <v>1455.8230024862683</v>
      </c>
      <c r="AB82" s="63">
        <f>'Local multi year dist'!AN82</f>
        <v>2294.8295319225126</v>
      </c>
      <c r="AC82" s="63">
        <f>'Local multi year dist'!AO82</f>
        <v>2367.2034368230056</v>
      </c>
      <c r="AD82" s="63">
        <f>'Local multi year dist'!AP82</f>
        <v>2367.2034384783851</v>
      </c>
      <c r="AE82" s="63">
        <f>'Local multi year dist'!AQ82</f>
        <v>2043.6402960827913</v>
      </c>
      <c r="AF82" s="63">
        <f>'Local multi year dist'!AR82</f>
        <v>1706.3302787616565</v>
      </c>
      <c r="AG82" s="63">
        <f>'Local multi year dist'!AS82</f>
        <v>1706.3302787616565</v>
      </c>
      <c r="AH82" s="63">
        <f>'Local multi year dist'!AT82</f>
        <v>1706.3302787616565</v>
      </c>
      <c r="AI82" s="63">
        <f>'Local multi year dist'!AU82</f>
        <v>1706.3302787616565</v>
      </c>
      <c r="AJ82" s="63">
        <f>'Local multi year dist'!AV82</f>
        <v>1706.3302787616565</v>
      </c>
      <c r="AK82" s="63">
        <f>'Local multi year dist'!AW82</f>
        <v>1706.3302787616565</v>
      </c>
      <c r="AL82" s="63">
        <f>'Local multi year dist'!AX82</f>
        <v>1706.3302787616565</v>
      </c>
      <c r="AN82" s="63">
        <f>'Local multi year dist'!AZ82</f>
        <v>0</v>
      </c>
      <c r="AO82" s="63">
        <f>'Local multi year dist'!BA82</f>
        <v>2049.2742960008336</v>
      </c>
      <c r="AP82" s="63">
        <f>'Local multi year dist'!BB82</f>
        <v>513.9668261037616</v>
      </c>
      <c r="AQ82" s="63">
        <f>'Local multi year dist'!BC82</f>
        <v>431.48075610391601</v>
      </c>
      <c r="AR82" s="63">
        <f>'Local multi year dist'!BD82</f>
        <v>431.48075609977758</v>
      </c>
      <c r="AS82" s="63">
        <f>'Local multi year dist'!BE82</f>
        <v>497.71478544233469</v>
      </c>
      <c r="AT82" s="63">
        <f>'Local multi year dist'!BF82</f>
        <v>363.95575062156706</v>
      </c>
      <c r="AU82" s="63">
        <f>'Local multi year dist'!BG82</f>
        <v>573.70738298062815</v>
      </c>
      <c r="AV82" s="63">
        <f>'Local multi year dist'!BH82</f>
        <v>591.80085920575141</v>
      </c>
      <c r="AW82" s="63">
        <f>'Local multi year dist'!BI82</f>
        <v>591.80085961959628</v>
      </c>
      <c r="AX82" s="63">
        <f>'Local multi year dist'!BJ82</f>
        <v>510.91007402069783</v>
      </c>
      <c r="AY82" s="63">
        <f>'Local multi year dist'!BK82</f>
        <v>426.58256969041412</v>
      </c>
      <c r="AZ82" s="63">
        <f>'Local multi year dist'!BL82</f>
        <v>426.58256969041412</v>
      </c>
      <c r="BA82" s="63">
        <f>'Local multi year dist'!BM82</f>
        <v>426.58256969041412</v>
      </c>
      <c r="BB82" s="63">
        <f>'Local multi year dist'!BN82</f>
        <v>426.58256969041412</v>
      </c>
      <c r="BC82" s="63">
        <f>'Local multi year dist'!BO82</f>
        <v>426.58256969041412</v>
      </c>
      <c r="BD82" s="63">
        <f>'Local multi year dist'!BP82</f>
        <v>426.58256969041412</v>
      </c>
      <c r="BE82" s="63">
        <f>'Local multi year dist'!BQ82</f>
        <v>426.58256969041412</v>
      </c>
      <c r="BF82" s="63"/>
      <c r="BG82" s="63"/>
      <c r="BH82" s="63"/>
      <c r="BI82" s="63"/>
      <c r="BJ82" s="63"/>
      <c r="BK82" s="63"/>
      <c r="BL82" s="63"/>
      <c r="BM82" s="63"/>
      <c r="BN82" s="63"/>
      <c r="BO82" s="63"/>
      <c r="BP82" s="63"/>
      <c r="BQ82" s="63"/>
    </row>
    <row r="83" spans="1:69" x14ac:dyDescent="0.3">
      <c r="A83" t="str">
        <f>'Local multi year dist'!M83</f>
        <v>Mecklenburg County</v>
      </c>
      <c r="B83" s="63">
        <f>'Local multi year dist'!N83</f>
        <v>13988.243477302116</v>
      </c>
      <c r="C83" s="63">
        <f>'Local multi year dist'!O83</f>
        <v>88553.207454976204</v>
      </c>
      <c r="D83" s="63">
        <f>'Local multi year dist'!P83</f>
        <v>22976.820185587829</v>
      </c>
      <c r="E83" s="63">
        <f>'Local multi year dist'!Q83</f>
        <v>18400.336376001706</v>
      </c>
      <c r="F83" s="63">
        <f>'Local multi year dist'!R83</f>
        <v>18400.336375825224</v>
      </c>
      <c r="G83" s="63">
        <f>'Local multi year dist'!S83</f>
        <v>21224.861924648325</v>
      </c>
      <c r="H83" s="63">
        <f>'Local multi year dist'!T83</f>
        <v>15520.757629812284</v>
      </c>
      <c r="I83" s="63">
        <f>'Local multi year dist'!U83</f>
        <v>24465.537984959021</v>
      </c>
      <c r="J83" s="63">
        <f>'Local multi year dist'!V83</f>
        <v>25237.127549600638</v>
      </c>
      <c r="K83" s="63">
        <f>'Local multi year dist'!W83</f>
        <v>25237.127567248903</v>
      </c>
      <c r="L83" s="63">
        <f>'Local multi year dist'!X83</f>
        <v>21787.57009873389</v>
      </c>
      <c r="M83" s="63">
        <f>'Local multi year dist'!Y83</f>
        <v>18191.455038037497</v>
      </c>
      <c r="N83" s="63">
        <f>'Local multi year dist'!Z83</f>
        <v>18191.455038037497</v>
      </c>
      <c r="O83" s="63">
        <f>'Local multi year dist'!AA83</f>
        <v>18191.455038037497</v>
      </c>
      <c r="P83" s="63">
        <f>'Local multi year dist'!AB83</f>
        <v>18191.455038037497</v>
      </c>
      <c r="Q83" s="63">
        <f>'Local multi year dist'!AC83</f>
        <v>18191.455038037497</v>
      </c>
      <c r="R83" s="63">
        <f>'Local multi year dist'!AD83</f>
        <v>18191.455038037497</v>
      </c>
      <c r="S83" s="63">
        <f>'Local multi year dist'!AE83</f>
        <v>18191.455038037497</v>
      </c>
      <c r="T83" s="63"/>
      <c r="U83" s="63">
        <f>'Local multi year dist'!AG83</f>
        <v>0</v>
      </c>
      <c r="V83" s="63">
        <f>'Local multi year dist'!AH83</f>
        <v>32043.198082922128</v>
      </c>
      <c r="W83" s="63">
        <f>'Local multi year dist'!AI83</f>
        <v>8036.572189986091</v>
      </c>
      <c r="X83" s="63">
        <f>'Local multi year dist'!AJ83</f>
        <v>6746.7900045339593</v>
      </c>
      <c r="Y83" s="63">
        <f>'Local multi year dist'!AK83</f>
        <v>6746.7900044692487</v>
      </c>
      <c r="Z83" s="63">
        <f>'Local multi year dist'!AL83</f>
        <v>7782.4493723710511</v>
      </c>
      <c r="AA83" s="63">
        <f>'Local multi year dist'!AM83</f>
        <v>5690.944464264503</v>
      </c>
      <c r="AB83" s="63">
        <f>'Local multi year dist'!AN83</f>
        <v>8970.6972611516412</v>
      </c>
      <c r="AC83" s="63">
        <f>'Local multi year dist'!AO83</f>
        <v>9253.613434853567</v>
      </c>
      <c r="AD83" s="63">
        <f>'Local multi year dist'!AP83</f>
        <v>9253.6134413245964</v>
      </c>
      <c r="AE83" s="63">
        <f>'Local multi year dist'!AQ83</f>
        <v>7988.775702869093</v>
      </c>
      <c r="AF83" s="63">
        <f>'Local multi year dist'!AR83</f>
        <v>6670.2001806137478</v>
      </c>
      <c r="AG83" s="63">
        <f>'Local multi year dist'!AS83</f>
        <v>6670.2001806137478</v>
      </c>
      <c r="AH83" s="63">
        <f>'Local multi year dist'!AT83</f>
        <v>6670.2001806137478</v>
      </c>
      <c r="AI83" s="63">
        <f>'Local multi year dist'!AU83</f>
        <v>6670.2001806137478</v>
      </c>
      <c r="AJ83" s="63">
        <f>'Local multi year dist'!AV83</f>
        <v>6670.2001806137478</v>
      </c>
      <c r="AK83" s="63">
        <f>'Local multi year dist'!AW83</f>
        <v>6670.2001806137478</v>
      </c>
      <c r="AL83" s="63">
        <f>'Local multi year dist'!AX83</f>
        <v>6670.2001806137478</v>
      </c>
      <c r="AN83" s="63">
        <f>'Local multi year dist'!AZ83</f>
        <v>0</v>
      </c>
      <c r="AO83" s="63">
        <f>'Local multi year dist'!BA83</f>
        <v>8010.7995207305321</v>
      </c>
      <c r="AP83" s="63">
        <f>'Local multi year dist'!BB83</f>
        <v>2009.1430474965227</v>
      </c>
      <c r="AQ83" s="63">
        <f>'Local multi year dist'!BC83</f>
        <v>1686.6975011334898</v>
      </c>
      <c r="AR83" s="63">
        <f>'Local multi year dist'!BD83</f>
        <v>1686.6975011173122</v>
      </c>
      <c r="AS83" s="63">
        <f>'Local multi year dist'!BE83</f>
        <v>1945.6123430927628</v>
      </c>
      <c r="AT83" s="63">
        <f>'Local multi year dist'!BF83</f>
        <v>1422.7361160661258</v>
      </c>
      <c r="AU83" s="63">
        <f>'Local multi year dist'!BG83</f>
        <v>2242.6743152879103</v>
      </c>
      <c r="AV83" s="63">
        <f>'Local multi year dist'!BH83</f>
        <v>2313.4033587133918</v>
      </c>
      <c r="AW83" s="63">
        <f>'Local multi year dist'!BI83</f>
        <v>2313.4033603311491</v>
      </c>
      <c r="AX83" s="63">
        <f>'Local multi year dist'!BJ83</f>
        <v>1997.1939257172733</v>
      </c>
      <c r="AY83" s="63">
        <f>'Local multi year dist'!BK83</f>
        <v>1667.5500451534369</v>
      </c>
      <c r="AZ83" s="63">
        <f>'Local multi year dist'!BL83</f>
        <v>1667.5500451534369</v>
      </c>
      <c r="BA83" s="63">
        <f>'Local multi year dist'!BM83</f>
        <v>1667.5500451534369</v>
      </c>
      <c r="BB83" s="63">
        <f>'Local multi year dist'!BN83</f>
        <v>1667.5500451534369</v>
      </c>
      <c r="BC83" s="63">
        <f>'Local multi year dist'!BO83</f>
        <v>1667.5500451534369</v>
      </c>
      <c r="BD83" s="63">
        <f>'Local multi year dist'!BP83</f>
        <v>1667.5500451534369</v>
      </c>
      <c r="BE83" s="63">
        <f>'Local multi year dist'!BQ83</f>
        <v>1667.5500451534369</v>
      </c>
      <c r="BF83" s="63"/>
      <c r="BG83" s="63"/>
      <c r="BH83" s="63"/>
      <c r="BI83" s="63"/>
      <c r="BJ83" s="63"/>
      <c r="BK83" s="63"/>
      <c r="BL83" s="63"/>
      <c r="BM83" s="63"/>
      <c r="BN83" s="63"/>
      <c r="BO83" s="63"/>
      <c r="BP83" s="63"/>
      <c r="BQ83" s="63"/>
    </row>
    <row r="84" spans="1:69" x14ac:dyDescent="0.3">
      <c r="A84" t="str">
        <f>'Local multi year dist'!M84</f>
        <v>Middlesex County</v>
      </c>
      <c r="B84" s="63">
        <f>'Local multi year dist'!N84</f>
        <v>4391.6578358971756</v>
      </c>
      <c r="C84" s="63">
        <f>'Local multi year dist'!O84</f>
        <v>27801.588387027412</v>
      </c>
      <c r="D84" s="63">
        <f>'Local multi year dist'!P84</f>
        <v>7213.6528489636212</v>
      </c>
      <c r="E84" s="63">
        <f>'Local multi year dist'!Q84</f>
        <v>5776.8497924656522</v>
      </c>
      <c r="F84" s="63">
        <f>'Local multi year dist'!R84</f>
        <v>5776.8497924102448</v>
      </c>
      <c r="G84" s="63">
        <f>'Local multi year dist'!S84</f>
        <v>6663.6194414593574</v>
      </c>
      <c r="H84" s="63">
        <f>'Local multi year dist'!T84</f>
        <v>4872.7960000573448</v>
      </c>
      <c r="I84" s="63">
        <f>'Local multi year dist'!U84</f>
        <v>7681.0409952778327</v>
      </c>
      <c r="J84" s="63">
        <f>'Local multi year dist'!V84</f>
        <v>7923.2842306885723</v>
      </c>
      <c r="K84" s="63">
        <f>'Local multi year dist'!W84</f>
        <v>7923.2842362293068</v>
      </c>
      <c r="L84" s="63">
        <f>'Local multi year dist'!X84</f>
        <v>6840.2836356490116</v>
      </c>
      <c r="M84" s="63">
        <f>'Local multi year dist'!Y84</f>
        <v>5711.2707677559583</v>
      </c>
      <c r="N84" s="63">
        <f>'Local multi year dist'!Z84</f>
        <v>5711.2707677559583</v>
      </c>
      <c r="O84" s="63">
        <f>'Local multi year dist'!AA84</f>
        <v>5711.2707677559583</v>
      </c>
      <c r="P84" s="63">
        <f>'Local multi year dist'!AB84</f>
        <v>5711.2707677559583</v>
      </c>
      <c r="Q84" s="63">
        <f>'Local multi year dist'!AC84</f>
        <v>5711.2707677559583</v>
      </c>
      <c r="R84" s="63">
        <f>'Local multi year dist'!AD84</f>
        <v>5711.2707677559583</v>
      </c>
      <c r="S84" s="63">
        <f>'Local multi year dist'!AE84</f>
        <v>5711.2707677559583</v>
      </c>
      <c r="T84" s="63"/>
      <c r="U84" s="63">
        <f>'Local multi year dist'!AG84</f>
        <v>0</v>
      </c>
      <c r="V84" s="63">
        <f>'Local multi year dist'!AH84</f>
        <v>10060.073816731365</v>
      </c>
      <c r="W84" s="63">
        <f>'Local multi year dist'!AI84</f>
        <v>2523.1098736002841</v>
      </c>
      <c r="X84" s="63">
        <f>'Local multi year dist'!AJ84</f>
        <v>2118.1782572374059</v>
      </c>
      <c r="Y84" s="63">
        <f>'Local multi year dist'!AK84</f>
        <v>2118.1782572170896</v>
      </c>
      <c r="Z84" s="63">
        <f>'Local multi year dist'!AL84</f>
        <v>2443.3271285350975</v>
      </c>
      <c r="AA84" s="63">
        <f>'Local multi year dist'!AM84</f>
        <v>1786.6918666876929</v>
      </c>
      <c r="AB84" s="63">
        <f>'Local multi year dist'!AN84</f>
        <v>2816.3816982685385</v>
      </c>
      <c r="AC84" s="63">
        <f>'Local multi year dist'!AO84</f>
        <v>2905.204217919143</v>
      </c>
      <c r="AD84" s="63">
        <f>'Local multi year dist'!AP84</f>
        <v>2905.2042199507455</v>
      </c>
      <c r="AE84" s="63">
        <f>'Local multi year dist'!AQ84</f>
        <v>2508.1039997379712</v>
      </c>
      <c r="AF84" s="63">
        <f>'Local multi year dist'!AR84</f>
        <v>2094.1326148438511</v>
      </c>
      <c r="AG84" s="63">
        <f>'Local multi year dist'!AS84</f>
        <v>2094.1326148438511</v>
      </c>
      <c r="AH84" s="63">
        <f>'Local multi year dist'!AT84</f>
        <v>2094.1326148438511</v>
      </c>
      <c r="AI84" s="63">
        <f>'Local multi year dist'!AU84</f>
        <v>2094.1326148438511</v>
      </c>
      <c r="AJ84" s="63">
        <f>'Local multi year dist'!AV84</f>
        <v>2094.1326148438511</v>
      </c>
      <c r="AK84" s="63">
        <f>'Local multi year dist'!AW84</f>
        <v>2094.1326148438511</v>
      </c>
      <c r="AL84" s="63">
        <f>'Local multi year dist'!AX84</f>
        <v>2094.1326148438511</v>
      </c>
      <c r="AN84" s="63">
        <f>'Local multi year dist'!AZ84</f>
        <v>0</v>
      </c>
      <c r="AO84" s="63">
        <f>'Local multi year dist'!BA84</f>
        <v>2515.0184541828412</v>
      </c>
      <c r="AP84" s="63">
        <f>'Local multi year dist'!BB84</f>
        <v>630.77746840007103</v>
      </c>
      <c r="AQ84" s="63">
        <f>'Local multi year dist'!BC84</f>
        <v>529.54456430935147</v>
      </c>
      <c r="AR84" s="63">
        <f>'Local multi year dist'!BD84</f>
        <v>529.5445643042724</v>
      </c>
      <c r="AS84" s="63">
        <f>'Local multi year dist'!BE84</f>
        <v>610.83178213377437</v>
      </c>
      <c r="AT84" s="63">
        <f>'Local multi year dist'!BF84</f>
        <v>446.67296667192323</v>
      </c>
      <c r="AU84" s="63">
        <f>'Local multi year dist'!BG84</f>
        <v>704.09542456713461</v>
      </c>
      <c r="AV84" s="63">
        <f>'Local multi year dist'!BH84</f>
        <v>726.30105447978576</v>
      </c>
      <c r="AW84" s="63">
        <f>'Local multi year dist'!BI84</f>
        <v>726.30105498768637</v>
      </c>
      <c r="AX84" s="63">
        <f>'Local multi year dist'!BJ84</f>
        <v>627.0259999344928</v>
      </c>
      <c r="AY84" s="63">
        <f>'Local multi year dist'!BK84</f>
        <v>523.53315371096278</v>
      </c>
      <c r="AZ84" s="63">
        <f>'Local multi year dist'!BL84</f>
        <v>523.53315371096278</v>
      </c>
      <c r="BA84" s="63">
        <f>'Local multi year dist'!BM84</f>
        <v>523.53315371096278</v>
      </c>
      <c r="BB84" s="63">
        <f>'Local multi year dist'!BN84</f>
        <v>523.53315371096278</v>
      </c>
      <c r="BC84" s="63">
        <f>'Local multi year dist'!BO84</f>
        <v>523.53315371096278</v>
      </c>
      <c r="BD84" s="63">
        <f>'Local multi year dist'!BP84</f>
        <v>523.53315371096278</v>
      </c>
      <c r="BE84" s="63">
        <f>'Local multi year dist'!BQ84</f>
        <v>523.53315371096278</v>
      </c>
      <c r="BF84" s="63"/>
      <c r="BG84" s="63"/>
      <c r="BH84" s="63"/>
      <c r="BI84" s="63"/>
      <c r="BJ84" s="63"/>
      <c r="BK84" s="63"/>
      <c r="BL84" s="63"/>
      <c r="BM84" s="63"/>
      <c r="BN84" s="63"/>
      <c r="BO84" s="63"/>
      <c r="BP84" s="63"/>
      <c r="BQ84" s="63"/>
    </row>
    <row r="85" spans="1:69" x14ac:dyDescent="0.3">
      <c r="A85" t="str">
        <f>'Local multi year dist'!M85</f>
        <v>Montgomery County</v>
      </c>
      <c r="B85" s="63">
        <f>'Local multi year dist'!N85</f>
        <v>48999.515669037937</v>
      </c>
      <c r="C85" s="63">
        <f>'Local multi year dist'!O85</f>
        <v>310193.6482071114</v>
      </c>
      <c r="D85" s="63">
        <f>'Local multi year dist'!P85</f>
        <v>80485.663731492255</v>
      </c>
      <c r="E85" s="63">
        <f>'Local multi year dist'!Q85</f>
        <v>64454.666665936216</v>
      </c>
      <c r="F85" s="63">
        <f>'Local multi year dist'!R85</f>
        <v>64454.666665318007</v>
      </c>
      <c r="G85" s="63">
        <f>'Local multi year dist'!S85</f>
        <v>74348.716916282647</v>
      </c>
      <c r="H85" s="63">
        <f>'Local multi year dist'!T85</f>
        <v>54367.770185825008</v>
      </c>
      <c r="I85" s="63">
        <f>'Local multi year dist'!U85</f>
        <v>85700.503697312859</v>
      </c>
      <c r="J85" s="63">
        <f>'Local multi year dist'!V85</f>
        <v>88403.310166478987</v>
      </c>
      <c r="K85" s="63">
        <f>'Local multi year dist'!W85</f>
        <v>88403.310228299219</v>
      </c>
      <c r="L85" s="63">
        <f>'Local multi year dist'!X85</f>
        <v>76319.831305157961</v>
      </c>
      <c r="M85" s="63">
        <f>'Local multi year dist'!Y85</f>
        <v>63722.974769869717</v>
      </c>
      <c r="N85" s="63">
        <f>'Local multi year dist'!Z85</f>
        <v>63722.974769869717</v>
      </c>
      <c r="O85" s="63">
        <f>'Local multi year dist'!AA85</f>
        <v>63722.974769869717</v>
      </c>
      <c r="P85" s="63">
        <f>'Local multi year dist'!AB85</f>
        <v>63722.974769869717</v>
      </c>
      <c r="Q85" s="63">
        <f>'Local multi year dist'!AC85</f>
        <v>63722.974769869717</v>
      </c>
      <c r="R85" s="63">
        <f>'Local multi year dist'!AD85</f>
        <v>63722.974769869717</v>
      </c>
      <c r="S85" s="63">
        <f>'Local multi year dist'!AE85</f>
        <v>63722.974769869717</v>
      </c>
      <c r="T85" s="63"/>
      <c r="U85" s="63">
        <f>'Local multi year dist'!AG85</f>
        <v>0</v>
      </c>
      <c r="V85" s="63">
        <f>'Local multi year dist'!AH85</f>
        <v>112244.34212186385</v>
      </c>
      <c r="W85" s="63">
        <f>'Local multi year dist'!AI85</f>
        <v>28151.364793410579</v>
      </c>
      <c r="X85" s="63">
        <f>'Local multi year dist'!AJ85</f>
        <v>23633.377777509944</v>
      </c>
      <c r="Y85" s="63">
        <f>'Local multi year dist'!AK85</f>
        <v>23633.377777283273</v>
      </c>
      <c r="Z85" s="63">
        <f>'Local multi year dist'!AL85</f>
        <v>27261.196202636969</v>
      </c>
      <c r="AA85" s="63">
        <f>'Local multi year dist'!AM85</f>
        <v>19934.849068135834</v>
      </c>
      <c r="AB85" s="63">
        <f>'Local multi year dist'!AN85</f>
        <v>31423.518022348046</v>
      </c>
      <c r="AC85" s="63">
        <f>'Local multi year dist'!AO85</f>
        <v>32414.547061042293</v>
      </c>
      <c r="AD85" s="63">
        <f>'Local multi year dist'!AP85</f>
        <v>32414.547083709709</v>
      </c>
      <c r="AE85" s="63">
        <f>'Local multi year dist'!AQ85</f>
        <v>27983.938145224583</v>
      </c>
      <c r="AF85" s="63">
        <f>'Local multi year dist'!AR85</f>
        <v>23365.090748952229</v>
      </c>
      <c r="AG85" s="63">
        <f>'Local multi year dist'!AS85</f>
        <v>23365.090748952229</v>
      </c>
      <c r="AH85" s="63">
        <f>'Local multi year dist'!AT85</f>
        <v>23365.090748952229</v>
      </c>
      <c r="AI85" s="63">
        <f>'Local multi year dist'!AU85</f>
        <v>23365.090748952229</v>
      </c>
      <c r="AJ85" s="63">
        <f>'Local multi year dist'!AV85</f>
        <v>23365.090748952229</v>
      </c>
      <c r="AK85" s="63">
        <f>'Local multi year dist'!AW85</f>
        <v>23365.090748952229</v>
      </c>
      <c r="AL85" s="63">
        <f>'Local multi year dist'!AX85</f>
        <v>23365.090748952229</v>
      </c>
      <c r="AN85" s="63">
        <f>'Local multi year dist'!AZ85</f>
        <v>0</v>
      </c>
      <c r="AO85" s="63">
        <f>'Local multi year dist'!BA85</f>
        <v>28061.085530465964</v>
      </c>
      <c r="AP85" s="63">
        <f>'Local multi year dist'!BB85</f>
        <v>7037.8411983526448</v>
      </c>
      <c r="AQ85" s="63">
        <f>'Local multi year dist'!BC85</f>
        <v>5908.3444443774861</v>
      </c>
      <c r="AR85" s="63">
        <f>'Local multi year dist'!BD85</f>
        <v>5908.3444443208182</v>
      </c>
      <c r="AS85" s="63">
        <f>'Local multi year dist'!BE85</f>
        <v>6815.2990506592423</v>
      </c>
      <c r="AT85" s="63">
        <f>'Local multi year dist'!BF85</f>
        <v>4983.7122670339586</v>
      </c>
      <c r="AU85" s="63">
        <f>'Local multi year dist'!BG85</f>
        <v>7855.8795055870114</v>
      </c>
      <c r="AV85" s="63">
        <f>'Local multi year dist'!BH85</f>
        <v>8103.6367652605732</v>
      </c>
      <c r="AW85" s="63">
        <f>'Local multi year dist'!BI85</f>
        <v>8103.6367709274273</v>
      </c>
      <c r="AX85" s="63">
        <f>'Local multi year dist'!BJ85</f>
        <v>6995.9845363061459</v>
      </c>
      <c r="AY85" s="63">
        <f>'Local multi year dist'!BK85</f>
        <v>5841.2726872380572</v>
      </c>
      <c r="AZ85" s="63">
        <f>'Local multi year dist'!BL85</f>
        <v>5841.2726872380572</v>
      </c>
      <c r="BA85" s="63">
        <f>'Local multi year dist'!BM85</f>
        <v>5841.2726872380572</v>
      </c>
      <c r="BB85" s="63">
        <f>'Local multi year dist'!BN85</f>
        <v>5841.2726872380572</v>
      </c>
      <c r="BC85" s="63">
        <f>'Local multi year dist'!BO85</f>
        <v>5841.2726872380572</v>
      </c>
      <c r="BD85" s="63">
        <f>'Local multi year dist'!BP85</f>
        <v>5841.2726872380572</v>
      </c>
      <c r="BE85" s="63">
        <f>'Local multi year dist'!BQ85</f>
        <v>5841.2726872380572</v>
      </c>
      <c r="BF85" s="63"/>
      <c r="BG85" s="63"/>
      <c r="BH85" s="63"/>
      <c r="BI85" s="63"/>
      <c r="BJ85" s="63"/>
      <c r="BK85" s="63"/>
      <c r="BL85" s="63"/>
      <c r="BM85" s="63"/>
      <c r="BN85" s="63"/>
      <c r="BO85" s="63"/>
      <c r="BP85" s="63"/>
      <c r="BQ85" s="63"/>
    </row>
    <row r="86" spans="1:69" x14ac:dyDescent="0.3">
      <c r="A86" t="str">
        <f>'Local multi year dist'!M86</f>
        <v>Nelson County</v>
      </c>
      <c r="B86" s="63">
        <f>'Local multi year dist'!N86</f>
        <v>5977.5342766378226</v>
      </c>
      <c r="C86" s="63">
        <f>'Local multi year dist'!O86</f>
        <v>37841.050860120646</v>
      </c>
      <c r="D86" s="63">
        <f>'Local multi year dist'!P86</f>
        <v>9818.5830444227067</v>
      </c>
      <c r="E86" s="63">
        <f>'Local multi year dist'!Q86</f>
        <v>7862.9344397449158</v>
      </c>
      <c r="F86" s="63">
        <f>'Local multi year dist'!R86</f>
        <v>7862.9344396694996</v>
      </c>
      <c r="G86" s="63">
        <f>'Local multi year dist'!S86</f>
        <v>9069.9264619863479</v>
      </c>
      <c r="H86" s="63">
        <f>'Local multi year dist'!T86</f>
        <v>6632.4167778558312</v>
      </c>
      <c r="I86" s="63">
        <f>'Local multi year dist'!U86</f>
        <v>10454.750243572606</v>
      </c>
      <c r="J86" s="63">
        <f>'Local multi year dist'!V86</f>
        <v>10784.470202881668</v>
      </c>
      <c r="K86" s="63">
        <f>'Local multi year dist'!W86</f>
        <v>10784.470210423224</v>
      </c>
      <c r="L86" s="63">
        <f>'Local multi year dist'!X86</f>
        <v>9310.386059633378</v>
      </c>
      <c r="M86" s="63">
        <f>'Local multi year dist'!Y86</f>
        <v>7773.674100556721</v>
      </c>
      <c r="N86" s="63">
        <f>'Local multi year dist'!Z86</f>
        <v>7773.674100556721</v>
      </c>
      <c r="O86" s="63">
        <f>'Local multi year dist'!AA86</f>
        <v>7773.674100556721</v>
      </c>
      <c r="P86" s="63">
        <f>'Local multi year dist'!AB86</f>
        <v>7773.674100556721</v>
      </c>
      <c r="Q86" s="63">
        <f>'Local multi year dist'!AC86</f>
        <v>7773.674100556721</v>
      </c>
      <c r="R86" s="63">
        <f>'Local multi year dist'!AD86</f>
        <v>7773.674100556721</v>
      </c>
      <c r="S86" s="63">
        <f>'Local multi year dist'!AE86</f>
        <v>7773.674100556721</v>
      </c>
      <c r="T86" s="63"/>
      <c r="U86" s="63">
        <f>'Local multi year dist'!AG86</f>
        <v>0</v>
      </c>
      <c r="V86" s="63">
        <f>'Local multi year dist'!AH86</f>
        <v>13692.878250551026</v>
      </c>
      <c r="W86" s="63">
        <f>'Local multi year dist'!AI86</f>
        <v>3434.2328835114981</v>
      </c>
      <c r="X86" s="63">
        <f>'Local multi year dist'!AJ86</f>
        <v>2883.0759612398024</v>
      </c>
      <c r="Y86" s="63">
        <f>'Local multi year dist'!AK86</f>
        <v>2883.0759612121501</v>
      </c>
      <c r="Z86" s="63">
        <f>'Local multi year dist'!AL86</f>
        <v>3325.6397027283274</v>
      </c>
      <c r="AA86" s="63">
        <f>'Local multi year dist'!AM86</f>
        <v>2431.8861518804711</v>
      </c>
      <c r="AB86" s="63">
        <f>'Local multi year dist'!AN86</f>
        <v>3833.4084226432883</v>
      </c>
      <c r="AC86" s="63">
        <f>'Local multi year dist'!AO86</f>
        <v>3954.3057410566112</v>
      </c>
      <c r="AD86" s="63">
        <f>'Local multi year dist'!AP86</f>
        <v>3954.305743821848</v>
      </c>
      <c r="AE86" s="63">
        <f>'Local multi year dist'!AQ86</f>
        <v>3413.8082218655718</v>
      </c>
      <c r="AF86" s="63">
        <f>'Local multi year dist'!AR86</f>
        <v>2850.3471702041306</v>
      </c>
      <c r="AG86" s="63">
        <f>'Local multi year dist'!AS86</f>
        <v>2850.3471702041306</v>
      </c>
      <c r="AH86" s="63">
        <f>'Local multi year dist'!AT86</f>
        <v>2850.3471702041306</v>
      </c>
      <c r="AI86" s="63">
        <f>'Local multi year dist'!AU86</f>
        <v>2850.3471702041306</v>
      </c>
      <c r="AJ86" s="63">
        <f>'Local multi year dist'!AV86</f>
        <v>2850.3471702041306</v>
      </c>
      <c r="AK86" s="63">
        <f>'Local multi year dist'!AW86</f>
        <v>2850.3471702041306</v>
      </c>
      <c r="AL86" s="63">
        <f>'Local multi year dist'!AX86</f>
        <v>2850.3471702041306</v>
      </c>
      <c r="AN86" s="63">
        <f>'Local multi year dist'!AZ86</f>
        <v>0</v>
      </c>
      <c r="AO86" s="63">
        <f>'Local multi year dist'!BA86</f>
        <v>3423.2195626377566</v>
      </c>
      <c r="AP86" s="63">
        <f>'Local multi year dist'!BB86</f>
        <v>858.55822087787453</v>
      </c>
      <c r="AQ86" s="63">
        <f>'Local multi year dist'!BC86</f>
        <v>720.7689903099506</v>
      </c>
      <c r="AR86" s="63">
        <f>'Local multi year dist'!BD86</f>
        <v>720.76899030303753</v>
      </c>
      <c r="AS86" s="63">
        <f>'Local multi year dist'!BE86</f>
        <v>831.40992568208185</v>
      </c>
      <c r="AT86" s="63">
        <f>'Local multi year dist'!BF86</f>
        <v>607.97153797011777</v>
      </c>
      <c r="AU86" s="63">
        <f>'Local multi year dist'!BG86</f>
        <v>958.35210566082208</v>
      </c>
      <c r="AV86" s="63">
        <f>'Local multi year dist'!BH86</f>
        <v>988.57643526415279</v>
      </c>
      <c r="AW86" s="63">
        <f>'Local multi year dist'!BI86</f>
        <v>988.57643595546199</v>
      </c>
      <c r="AX86" s="63">
        <f>'Local multi year dist'!BJ86</f>
        <v>853.45205546639295</v>
      </c>
      <c r="AY86" s="63">
        <f>'Local multi year dist'!BK86</f>
        <v>712.58679255103266</v>
      </c>
      <c r="AZ86" s="63">
        <f>'Local multi year dist'!BL86</f>
        <v>712.58679255103266</v>
      </c>
      <c r="BA86" s="63">
        <f>'Local multi year dist'!BM86</f>
        <v>712.58679255103266</v>
      </c>
      <c r="BB86" s="63">
        <f>'Local multi year dist'!BN86</f>
        <v>712.58679255103266</v>
      </c>
      <c r="BC86" s="63">
        <f>'Local multi year dist'!BO86</f>
        <v>712.58679255103266</v>
      </c>
      <c r="BD86" s="63">
        <f>'Local multi year dist'!BP86</f>
        <v>712.58679255103266</v>
      </c>
      <c r="BE86" s="63">
        <f>'Local multi year dist'!BQ86</f>
        <v>712.58679255103266</v>
      </c>
      <c r="BF86" s="63"/>
      <c r="BG86" s="63"/>
      <c r="BH86" s="63"/>
      <c r="BI86" s="63"/>
      <c r="BJ86" s="63"/>
      <c r="BK86" s="63"/>
      <c r="BL86" s="63"/>
      <c r="BM86" s="63"/>
      <c r="BN86" s="63"/>
      <c r="BO86" s="63"/>
      <c r="BP86" s="63"/>
      <c r="BQ86" s="63"/>
    </row>
    <row r="87" spans="1:69" x14ac:dyDescent="0.3">
      <c r="A87" t="str">
        <f>'Local multi year dist'!M87</f>
        <v>New Kent County</v>
      </c>
      <c r="B87" s="63">
        <f>'Local multi year dist'!N87</f>
        <v>6343.5057629625881</v>
      </c>
      <c r="C87" s="63">
        <f>'Local multi year dist'!O87</f>
        <v>40157.849892372928</v>
      </c>
      <c r="D87" s="63">
        <f>'Local multi year dist'!P87</f>
        <v>10419.720781836342</v>
      </c>
      <c r="E87" s="63">
        <f>'Local multi year dist'!Q87</f>
        <v>8344.3385891170547</v>
      </c>
      <c r="F87" s="63">
        <f>'Local multi year dist'!R87</f>
        <v>8344.3385890370209</v>
      </c>
      <c r="G87" s="63">
        <f>'Local multi year dist'!S87</f>
        <v>9625.2280821079621</v>
      </c>
      <c r="H87" s="63">
        <f>'Local multi year dist'!T87</f>
        <v>7038.4831111939438</v>
      </c>
      <c r="I87" s="63">
        <f>'Local multi year dist'!U87</f>
        <v>11094.836993179091</v>
      </c>
      <c r="J87" s="63">
        <f>'Local multi year dist'!V87</f>
        <v>11444.743888772384</v>
      </c>
      <c r="K87" s="63">
        <f>'Local multi year dist'!W87</f>
        <v>11444.743896775666</v>
      </c>
      <c r="L87" s="63">
        <f>'Local multi year dist'!X87</f>
        <v>9880.4096959374619</v>
      </c>
      <c r="M87" s="63">
        <f>'Local multi year dist'!Y87</f>
        <v>8249.6133312030506</v>
      </c>
      <c r="N87" s="63">
        <f>'Local multi year dist'!Z87</f>
        <v>8249.6133312030506</v>
      </c>
      <c r="O87" s="63">
        <f>'Local multi year dist'!AA87</f>
        <v>8249.6133312030506</v>
      </c>
      <c r="P87" s="63">
        <f>'Local multi year dist'!AB87</f>
        <v>8249.6133312030506</v>
      </c>
      <c r="Q87" s="63">
        <f>'Local multi year dist'!AC87</f>
        <v>8249.6133312030506</v>
      </c>
      <c r="R87" s="63">
        <f>'Local multi year dist'!AD87</f>
        <v>8249.6133312030506</v>
      </c>
      <c r="S87" s="63">
        <f>'Local multi year dist'!AE87</f>
        <v>8249.6133312030506</v>
      </c>
      <c r="T87" s="63"/>
      <c r="U87" s="63">
        <f>'Local multi year dist'!AG87</f>
        <v>0</v>
      </c>
      <c r="V87" s="63">
        <f>'Local multi year dist'!AH87</f>
        <v>14531.21773527864</v>
      </c>
      <c r="W87" s="63">
        <f>'Local multi year dist'!AI87</f>
        <v>3644.4920396448551</v>
      </c>
      <c r="X87" s="63">
        <f>'Local multi year dist'!AJ87</f>
        <v>3059.5908160095864</v>
      </c>
      <c r="Y87" s="63">
        <f>'Local multi year dist'!AK87</f>
        <v>3059.5908159802411</v>
      </c>
      <c r="Z87" s="63">
        <f>'Local multi year dist'!AL87</f>
        <v>3529.2502967729188</v>
      </c>
      <c r="AA87" s="63">
        <f>'Local multi year dist'!AM87</f>
        <v>2580.777140771112</v>
      </c>
      <c r="AB87" s="63">
        <f>'Local multi year dist'!AN87</f>
        <v>4068.1068974990003</v>
      </c>
      <c r="AC87" s="63">
        <f>'Local multi year dist'!AO87</f>
        <v>4196.4060925498734</v>
      </c>
      <c r="AD87" s="63">
        <f>'Local multi year dist'!AP87</f>
        <v>4196.4060954844108</v>
      </c>
      <c r="AE87" s="63">
        <f>'Local multi year dist'!AQ87</f>
        <v>3622.8168885104028</v>
      </c>
      <c r="AF87" s="63">
        <f>'Local multi year dist'!AR87</f>
        <v>3024.8582214411185</v>
      </c>
      <c r="AG87" s="63">
        <f>'Local multi year dist'!AS87</f>
        <v>3024.8582214411185</v>
      </c>
      <c r="AH87" s="63">
        <f>'Local multi year dist'!AT87</f>
        <v>3024.8582214411185</v>
      </c>
      <c r="AI87" s="63">
        <f>'Local multi year dist'!AU87</f>
        <v>3024.8582214411185</v>
      </c>
      <c r="AJ87" s="63">
        <f>'Local multi year dist'!AV87</f>
        <v>3024.8582214411185</v>
      </c>
      <c r="AK87" s="63">
        <f>'Local multi year dist'!AW87</f>
        <v>3024.8582214411185</v>
      </c>
      <c r="AL87" s="63">
        <f>'Local multi year dist'!AX87</f>
        <v>3024.8582214411185</v>
      </c>
      <c r="AN87" s="63">
        <f>'Local multi year dist'!AZ87</f>
        <v>0</v>
      </c>
      <c r="AO87" s="63">
        <f>'Local multi year dist'!BA87</f>
        <v>3632.8044338196601</v>
      </c>
      <c r="AP87" s="63">
        <f>'Local multi year dist'!BB87</f>
        <v>911.12300991121379</v>
      </c>
      <c r="AQ87" s="63">
        <f>'Local multi year dist'!BC87</f>
        <v>764.89770400239661</v>
      </c>
      <c r="AR87" s="63">
        <f>'Local multi year dist'!BD87</f>
        <v>764.89770399506028</v>
      </c>
      <c r="AS87" s="63">
        <f>'Local multi year dist'!BE87</f>
        <v>882.31257419322969</v>
      </c>
      <c r="AT87" s="63">
        <f>'Local multi year dist'!BF87</f>
        <v>645.19428519277801</v>
      </c>
      <c r="AU87" s="63">
        <f>'Local multi year dist'!BG87</f>
        <v>1017.0267243747501</v>
      </c>
      <c r="AV87" s="63">
        <f>'Local multi year dist'!BH87</f>
        <v>1049.1015231374683</v>
      </c>
      <c r="AW87" s="63">
        <f>'Local multi year dist'!BI87</f>
        <v>1049.1015238711027</v>
      </c>
      <c r="AX87" s="63">
        <f>'Local multi year dist'!BJ87</f>
        <v>905.7042221276007</v>
      </c>
      <c r="AY87" s="63">
        <f>'Local multi year dist'!BK87</f>
        <v>756.21455536027963</v>
      </c>
      <c r="AZ87" s="63">
        <f>'Local multi year dist'!BL87</f>
        <v>756.21455536027963</v>
      </c>
      <c r="BA87" s="63">
        <f>'Local multi year dist'!BM87</f>
        <v>756.21455536027963</v>
      </c>
      <c r="BB87" s="63">
        <f>'Local multi year dist'!BN87</f>
        <v>756.21455536027963</v>
      </c>
      <c r="BC87" s="63">
        <f>'Local multi year dist'!BO87</f>
        <v>756.21455536027963</v>
      </c>
      <c r="BD87" s="63">
        <f>'Local multi year dist'!BP87</f>
        <v>756.21455536027963</v>
      </c>
      <c r="BE87" s="63">
        <f>'Local multi year dist'!BQ87</f>
        <v>756.21455536027963</v>
      </c>
      <c r="BF87" s="63"/>
      <c r="BG87" s="63"/>
      <c r="BH87" s="63"/>
      <c r="BI87" s="63"/>
      <c r="BJ87" s="63"/>
      <c r="BK87" s="63"/>
      <c r="BL87" s="63"/>
      <c r="BM87" s="63"/>
      <c r="BN87" s="63"/>
      <c r="BO87" s="63"/>
      <c r="BP87" s="63"/>
      <c r="BQ87" s="63"/>
    </row>
    <row r="88" spans="1:69" x14ac:dyDescent="0.3">
      <c r="A88" t="str">
        <f>'Local multi year dist'!M88</f>
        <v>Newport News City</v>
      </c>
      <c r="B88" s="63">
        <f>'Local multi year dist'!N88</f>
        <v>83238.181389643694</v>
      </c>
      <c r="C88" s="63">
        <f>'Local multi year dist'!O88</f>
        <v>526943.06878004735</v>
      </c>
      <c r="D88" s="63">
        <f>'Local multi year dist'!P88</f>
        <v>136725.43872063456</v>
      </c>
      <c r="E88" s="63">
        <f>'Local multi year dist'!Q88</f>
        <v>109492.69930719621</v>
      </c>
      <c r="F88" s="63">
        <f>'Local multi year dist'!R88</f>
        <v>109492.69930614602</v>
      </c>
      <c r="G88" s="63">
        <f>'Local multi year dist'!S88</f>
        <v>126300.26848766023</v>
      </c>
      <c r="H88" s="63">
        <f>'Local multi year dist'!T88</f>
        <v>92357.531593679494</v>
      </c>
      <c r="I88" s="63">
        <f>'Local multi year dist'!U88</f>
        <v>145584.17516049743</v>
      </c>
      <c r="J88" s="63">
        <f>'Local multi year dist'!V88</f>
        <v>150175.58166869913</v>
      </c>
      <c r="K88" s="63">
        <f>'Local multi year dist'!W88</f>
        <v>150175.58177371658</v>
      </c>
      <c r="L88" s="63">
        <f>'Local multi year dist'!X88</f>
        <v>129648.70927938451</v>
      </c>
      <c r="M88" s="63">
        <f>'Local multi year dist'!Y88</f>
        <v>108249.73390367079</v>
      </c>
      <c r="N88" s="63">
        <f>'Local multi year dist'!Z88</f>
        <v>108249.73390367079</v>
      </c>
      <c r="O88" s="63">
        <f>'Local multi year dist'!AA88</f>
        <v>108249.73390367079</v>
      </c>
      <c r="P88" s="63">
        <f>'Local multi year dist'!AB88</f>
        <v>108249.73390367079</v>
      </c>
      <c r="Q88" s="63">
        <f>'Local multi year dist'!AC88</f>
        <v>108249.73390367079</v>
      </c>
      <c r="R88" s="63">
        <f>'Local multi year dist'!AD88</f>
        <v>108249.73390367079</v>
      </c>
      <c r="S88" s="63">
        <f>'Local multi year dist'!AE88</f>
        <v>108249.73390367079</v>
      </c>
      <c r="T88" s="63"/>
      <c r="U88" s="63">
        <f>'Local multi year dist'!AG88</f>
        <v>0</v>
      </c>
      <c r="V88" s="63">
        <f>'Local multi year dist'!AH88</f>
        <v>190675.65835971394</v>
      </c>
      <c r="W88" s="63">
        <f>'Local multi year dist'!AI88</f>
        <v>47822.27695610909</v>
      </c>
      <c r="X88" s="63">
        <f>'Local multi year dist'!AJ88</f>
        <v>40147.323079305272</v>
      </c>
      <c r="Y88" s="63">
        <f>'Local multi year dist'!AK88</f>
        <v>40147.323078920213</v>
      </c>
      <c r="Z88" s="63">
        <f>'Local multi year dist'!AL88</f>
        <v>46310.098445475414</v>
      </c>
      <c r="AA88" s="63">
        <f>'Local multi year dist'!AM88</f>
        <v>33864.428251015808</v>
      </c>
      <c r="AB88" s="63">
        <f>'Local multi year dist'!AN88</f>
        <v>53380.864225515725</v>
      </c>
      <c r="AC88" s="63">
        <f>'Local multi year dist'!AO88</f>
        <v>55064.379945189678</v>
      </c>
      <c r="AD88" s="63">
        <f>'Local multi year dist'!AP88</f>
        <v>55064.379983696075</v>
      </c>
      <c r="AE88" s="63">
        <f>'Local multi year dist'!AQ88</f>
        <v>47537.86006910765</v>
      </c>
      <c r="AF88" s="63">
        <f>'Local multi year dist'!AR88</f>
        <v>39691.569098012624</v>
      </c>
      <c r="AG88" s="63">
        <f>'Local multi year dist'!AS88</f>
        <v>39691.569098012624</v>
      </c>
      <c r="AH88" s="63">
        <f>'Local multi year dist'!AT88</f>
        <v>39691.569098012624</v>
      </c>
      <c r="AI88" s="63">
        <f>'Local multi year dist'!AU88</f>
        <v>39691.569098012624</v>
      </c>
      <c r="AJ88" s="63">
        <f>'Local multi year dist'!AV88</f>
        <v>39691.569098012624</v>
      </c>
      <c r="AK88" s="63">
        <f>'Local multi year dist'!AW88</f>
        <v>39691.569098012624</v>
      </c>
      <c r="AL88" s="63">
        <f>'Local multi year dist'!AX88</f>
        <v>39691.569098012624</v>
      </c>
      <c r="AN88" s="63">
        <f>'Local multi year dist'!AZ88</f>
        <v>0</v>
      </c>
      <c r="AO88" s="63">
        <f>'Local multi year dist'!BA88</f>
        <v>47668.914589928485</v>
      </c>
      <c r="AP88" s="63">
        <f>'Local multi year dist'!BB88</f>
        <v>11955.569239027272</v>
      </c>
      <c r="AQ88" s="63">
        <f>'Local multi year dist'!BC88</f>
        <v>10036.830769826318</v>
      </c>
      <c r="AR88" s="63">
        <f>'Local multi year dist'!BD88</f>
        <v>10036.830769730053</v>
      </c>
      <c r="AS88" s="63">
        <f>'Local multi year dist'!BE88</f>
        <v>11577.524611368854</v>
      </c>
      <c r="AT88" s="63">
        <f>'Local multi year dist'!BF88</f>
        <v>8466.1070627539521</v>
      </c>
      <c r="AU88" s="63">
        <f>'Local multi year dist'!BG88</f>
        <v>13345.216056378931</v>
      </c>
      <c r="AV88" s="63">
        <f>'Local multi year dist'!BH88</f>
        <v>13766.094986297419</v>
      </c>
      <c r="AW88" s="63">
        <f>'Local multi year dist'!BI88</f>
        <v>13766.094995924019</v>
      </c>
      <c r="AX88" s="63">
        <f>'Local multi year dist'!BJ88</f>
        <v>11884.465017276912</v>
      </c>
      <c r="AY88" s="63">
        <f>'Local multi year dist'!BK88</f>
        <v>9922.8922745031559</v>
      </c>
      <c r="AZ88" s="63">
        <f>'Local multi year dist'!BL88</f>
        <v>9922.8922745031559</v>
      </c>
      <c r="BA88" s="63">
        <f>'Local multi year dist'!BM88</f>
        <v>9922.8922745031559</v>
      </c>
      <c r="BB88" s="63">
        <f>'Local multi year dist'!BN88</f>
        <v>9922.8922745031559</v>
      </c>
      <c r="BC88" s="63">
        <f>'Local multi year dist'!BO88</f>
        <v>9922.8922745031559</v>
      </c>
      <c r="BD88" s="63">
        <f>'Local multi year dist'!BP88</f>
        <v>9922.8922745031559</v>
      </c>
      <c r="BE88" s="63">
        <f>'Local multi year dist'!BQ88</f>
        <v>9922.8922745031559</v>
      </c>
      <c r="BF88" s="63"/>
      <c r="BG88" s="63"/>
      <c r="BH88" s="63"/>
      <c r="BI88" s="63"/>
      <c r="BJ88" s="63"/>
      <c r="BK88" s="63"/>
      <c r="BL88" s="63"/>
      <c r="BM88" s="63"/>
      <c r="BN88" s="63"/>
      <c r="BO88" s="63"/>
      <c r="BP88" s="63"/>
      <c r="BQ88" s="63"/>
    </row>
    <row r="89" spans="1:69" x14ac:dyDescent="0.3">
      <c r="A89" t="str">
        <f>'Local multi year dist'!M89</f>
        <v>Norfolk City</v>
      </c>
      <c r="B89" s="63">
        <f>'Local multi year dist'!N89</f>
        <v>137767.93285203361</v>
      </c>
      <c r="C89" s="63">
        <f>'Local multi year dist'!O89</f>
        <v>872146.12458563759</v>
      </c>
      <c r="D89" s="63">
        <f>'Local multi year dist'!P89</f>
        <v>226294.96159526618</v>
      </c>
      <c r="E89" s="63">
        <f>'Local multi year dist'!Q89</f>
        <v>181221.9175636447</v>
      </c>
      <c r="F89" s="63">
        <f>'Local multi year dist'!R89</f>
        <v>181221.91756190656</v>
      </c>
      <c r="G89" s="63">
        <f>'Local multi year dist'!S89</f>
        <v>209040.20988578058</v>
      </c>
      <c r="H89" s="63">
        <f>'Local multi year dist'!T89</f>
        <v>152861.4152610582</v>
      </c>
      <c r="I89" s="63">
        <f>'Local multi year dist'!U89</f>
        <v>240957.10085186386</v>
      </c>
      <c r="J89" s="63">
        <f>'Local multi year dist'!V89</f>
        <v>248556.36086641558</v>
      </c>
      <c r="K89" s="63">
        <f>'Local multi year dist'!W89</f>
        <v>248556.36104023046</v>
      </c>
      <c r="L89" s="63">
        <f>'Local multi year dist'!X89</f>
        <v>214582.23108869305</v>
      </c>
      <c r="M89" s="63">
        <f>'Local multi year dist'!Y89</f>
        <v>179164.67926997392</v>
      </c>
      <c r="N89" s="63">
        <f>'Local multi year dist'!Z89</f>
        <v>179164.67926997392</v>
      </c>
      <c r="O89" s="63">
        <f>'Local multi year dist'!AA89</f>
        <v>179164.67926997392</v>
      </c>
      <c r="P89" s="63">
        <f>'Local multi year dist'!AB89</f>
        <v>179164.67926997392</v>
      </c>
      <c r="Q89" s="63">
        <f>'Local multi year dist'!AC89</f>
        <v>179164.67926997392</v>
      </c>
      <c r="R89" s="63">
        <f>'Local multi year dist'!AD89</f>
        <v>179164.67926997392</v>
      </c>
      <c r="S89" s="63">
        <f>'Local multi year dist'!AE89</f>
        <v>179164.67926997392</v>
      </c>
      <c r="T89" s="63"/>
      <c r="U89" s="63">
        <f>'Local multi year dist'!AG89</f>
        <v>0</v>
      </c>
      <c r="V89" s="63">
        <f>'Local multi year dist'!AH89</f>
        <v>315588.24158412835</v>
      </c>
      <c r="W89" s="63">
        <f>'Local multi year dist'!AI89</f>
        <v>79150.891219979283</v>
      </c>
      <c r="X89" s="63">
        <f>'Local multi year dist'!AJ89</f>
        <v>66448.036440003052</v>
      </c>
      <c r="Y89" s="63">
        <f>'Local multi year dist'!AK89</f>
        <v>66448.036439365736</v>
      </c>
      <c r="Z89" s="63">
        <f>'Local multi year dist'!AL89</f>
        <v>76648.076958119535</v>
      </c>
      <c r="AA89" s="63">
        <f>'Local multi year dist'!AM89</f>
        <v>56049.185595721327</v>
      </c>
      <c r="AB89" s="63">
        <f>'Local multi year dist'!AN89</f>
        <v>88350.93697901674</v>
      </c>
      <c r="AC89" s="63">
        <f>'Local multi year dist'!AO89</f>
        <v>91137.332317685708</v>
      </c>
      <c r="AD89" s="63">
        <f>'Local multi year dist'!AP89</f>
        <v>91137.332381417829</v>
      </c>
      <c r="AE89" s="63">
        <f>'Local multi year dist'!AQ89</f>
        <v>78680.151399187453</v>
      </c>
      <c r="AF89" s="63">
        <f>'Local multi year dist'!AR89</f>
        <v>65693.715732323762</v>
      </c>
      <c r="AG89" s="63">
        <f>'Local multi year dist'!AS89</f>
        <v>65693.715732323762</v>
      </c>
      <c r="AH89" s="63">
        <f>'Local multi year dist'!AT89</f>
        <v>65693.715732323762</v>
      </c>
      <c r="AI89" s="63">
        <f>'Local multi year dist'!AU89</f>
        <v>65693.715732323762</v>
      </c>
      <c r="AJ89" s="63">
        <f>'Local multi year dist'!AV89</f>
        <v>65693.715732323762</v>
      </c>
      <c r="AK89" s="63">
        <f>'Local multi year dist'!AW89</f>
        <v>65693.715732323762</v>
      </c>
      <c r="AL89" s="63">
        <f>'Local multi year dist'!AX89</f>
        <v>65693.715732323762</v>
      </c>
      <c r="AN89" s="63">
        <f>'Local multi year dist'!AZ89</f>
        <v>0</v>
      </c>
      <c r="AO89" s="63">
        <f>'Local multi year dist'!BA89</f>
        <v>78897.060396032088</v>
      </c>
      <c r="AP89" s="63">
        <f>'Local multi year dist'!BB89</f>
        <v>19787.722804994821</v>
      </c>
      <c r="AQ89" s="63">
        <f>'Local multi year dist'!BC89</f>
        <v>16612.009110000763</v>
      </c>
      <c r="AR89" s="63">
        <f>'Local multi year dist'!BD89</f>
        <v>16612.009109841434</v>
      </c>
      <c r="AS89" s="63">
        <f>'Local multi year dist'!BE89</f>
        <v>19162.019239529884</v>
      </c>
      <c r="AT89" s="63">
        <f>'Local multi year dist'!BF89</f>
        <v>14012.296398930332</v>
      </c>
      <c r="AU89" s="63">
        <f>'Local multi year dist'!BG89</f>
        <v>22087.734244754185</v>
      </c>
      <c r="AV89" s="63">
        <f>'Local multi year dist'!BH89</f>
        <v>22784.333079421427</v>
      </c>
      <c r="AW89" s="63">
        <f>'Local multi year dist'!BI89</f>
        <v>22784.333095354457</v>
      </c>
      <c r="AX89" s="63">
        <f>'Local multi year dist'!BJ89</f>
        <v>19670.037849796863</v>
      </c>
      <c r="AY89" s="63">
        <f>'Local multi year dist'!BK89</f>
        <v>16423.428933080941</v>
      </c>
      <c r="AZ89" s="63">
        <f>'Local multi year dist'!BL89</f>
        <v>16423.428933080941</v>
      </c>
      <c r="BA89" s="63">
        <f>'Local multi year dist'!BM89</f>
        <v>16423.428933080941</v>
      </c>
      <c r="BB89" s="63">
        <f>'Local multi year dist'!BN89</f>
        <v>16423.428933080941</v>
      </c>
      <c r="BC89" s="63">
        <f>'Local multi year dist'!BO89</f>
        <v>16423.428933080941</v>
      </c>
      <c r="BD89" s="63">
        <f>'Local multi year dist'!BP89</f>
        <v>16423.428933080941</v>
      </c>
      <c r="BE89" s="63">
        <f>'Local multi year dist'!BQ89</f>
        <v>16423.428933080941</v>
      </c>
      <c r="BF89" s="63"/>
      <c r="BG89" s="63"/>
      <c r="BH89" s="63"/>
      <c r="BI89" s="63"/>
      <c r="BJ89" s="63"/>
      <c r="BK89" s="63"/>
      <c r="BL89" s="63"/>
      <c r="BM89" s="63"/>
      <c r="BN89" s="63"/>
      <c r="BO89" s="63"/>
      <c r="BP89" s="63"/>
      <c r="BQ89" s="63"/>
    </row>
    <row r="90" spans="1:69" x14ac:dyDescent="0.3">
      <c r="A90" t="str">
        <f>'Local multi year dist'!M90</f>
        <v>Northampton County</v>
      </c>
      <c r="B90" s="63">
        <f>'Local multi year dist'!N90</f>
        <v>4960.9468146245881</v>
      </c>
      <c r="C90" s="63">
        <f>'Local multi year dist'!O90</f>
        <v>31405.497992753189</v>
      </c>
      <c r="D90" s="63">
        <f>'Local multi year dist'!P90</f>
        <v>8148.7559960514982</v>
      </c>
      <c r="E90" s="63">
        <f>'Local multi year dist'!Q90</f>
        <v>6525.700691488978</v>
      </c>
      <c r="F90" s="63">
        <f>'Local multi year dist'!R90</f>
        <v>6525.7006914263875</v>
      </c>
      <c r="G90" s="63">
        <f>'Local multi year dist'!S90</f>
        <v>7527.4219616485343</v>
      </c>
      <c r="H90" s="63">
        <f>'Local multi year dist'!T90</f>
        <v>5504.4547408055196</v>
      </c>
      <c r="I90" s="63">
        <f>'Local multi year dist'!U90</f>
        <v>8676.7314946657007</v>
      </c>
      <c r="J90" s="63">
        <f>'Local multi year dist'!V90</f>
        <v>8950.3766309630173</v>
      </c>
      <c r="K90" s="63">
        <f>'Local multi year dist'!W90</f>
        <v>8950.3766372219943</v>
      </c>
      <c r="L90" s="63">
        <f>'Local multi year dist'!X90</f>
        <v>7726.9870698998102</v>
      </c>
      <c r="M90" s="63">
        <f>'Local multi year dist'!Y90</f>
        <v>6451.6206820946936</v>
      </c>
      <c r="N90" s="63">
        <f>'Local multi year dist'!Z90</f>
        <v>6451.6206820946936</v>
      </c>
      <c r="O90" s="63">
        <f>'Local multi year dist'!AA90</f>
        <v>6451.6206820946936</v>
      </c>
      <c r="P90" s="63">
        <f>'Local multi year dist'!AB90</f>
        <v>6451.6206820946936</v>
      </c>
      <c r="Q90" s="63">
        <f>'Local multi year dist'!AC90</f>
        <v>6451.6206820946936</v>
      </c>
      <c r="R90" s="63">
        <f>'Local multi year dist'!AD90</f>
        <v>6451.6206820946936</v>
      </c>
      <c r="S90" s="63">
        <f>'Local multi year dist'!AE90</f>
        <v>6451.6206820946936</v>
      </c>
      <c r="T90" s="63"/>
      <c r="U90" s="63">
        <f>'Local multi year dist'!AG90</f>
        <v>0</v>
      </c>
      <c r="V90" s="63">
        <f>'Local multi year dist'!AH90</f>
        <v>11364.157459640988</v>
      </c>
      <c r="W90" s="63">
        <f>'Local multi year dist'!AI90</f>
        <v>2850.1796720299508</v>
      </c>
      <c r="X90" s="63">
        <f>'Local multi year dist'!AJ90</f>
        <v>2392.7569202126251</v>
      </c>
      <c r="Y90" s="63">
        <f>'Local multi year dist'!AK90</f>
        <v>2392.7569201896758</v>
      </c>
      <c r="Z90" s="63">
        <f>'Local multi year dist'!AL90</f>
        <v>2760.0547192711288</v>
      </c>
      <c r="AA90" s="63">
        <f>'Local multi year dist'!AM90</f>
        <v>2018.3000716286901</v>
      </c>
      <c r="AB90" s="63">
        <f>'Local multi year dist'!AN90</f>
        <v>3181.4682147107565</v>
      </c>
      <c r="AC90" s="63">
        <f>'Local multi year dist'!AO90</f>
        <v>3281.8047646864393</v>
      </c>
      <c r="AD90" s="63">
        <f>'Local multi year dist'!AP90</f>
        <v>3281.8047669813977</v>
      </c>
      <c r="AE90" s="63">
        <f>'Local multi year dist'!AQ90</f>
        <v>2833.2285922965971</v>
      </c>
      <c r="AF90" s="63">
        <f>'Local multi year dist'!AR90</f>
        <v>2365.5942501013874</v>
      </c>
      <c r="AG90" s="63">
        <f>'Local multi year dist'!AS90</f>
        <v>2365.5942501013874</v>
      </c>
      <c r="AH90" s="63">
        <f>'Local multi year dist'!AT90</f>
        <v>2365.5942501013874</v>
      </c>
      <c r="AI90" s="63">
        <f>'Local multi year dist'!AU90</f>
        <v>2365.5942501013874</v>
      </c>
      <c r="AJ90" s="63">
        <f>'Local multi year dist'!AV90</f>
        <v>2365.5942501013874</v>
      </c>
      <c r="AK90" s="63">
        <f>'Local multi year dist'!AW90</f>
        <v>2365.5942501013874</v>
      </c>
      <c r="AL90" s="63">
        <f>'Local multi year dist'!AX90</f>
        <v>2365.5942501013874</v>
      </c>
      <c r="AN90" s="63">
        <f>'Local multi year dist'!AZ90</f>
        <v>0</v>
      </c>
      <c r="AO90" s="63">
        <f>'Local multi year dist'!BA90</f>
        <v>2841.0393649102471</v>
      </c>
      <c r="AP90" s="63">
        <f>'Local multi year dist'!BB90</f>
        <v>712.54491800748769</v>
      </c>
      <c r="AQ90" s="63">
        <f>'Local multi year dist'!BC90</f>
        <v>598.18923005315628</v>
      </c>
      <c r="AR90" s="63">
        <f>'Local multi year dist'!BD90</f>
        <v>598.18923004741896</v>
      </c>
      <c r="AS90" s="63">
        <f>'Local multi year dist'!BE90</f>
        <v>690.01367981778219</v>
      </c>
      <c r="AT90" s="63">
        <f>'Local multi year dist'!BF90</f>
        <v>504.57501790717254</v>
      </c>
      <c r="AU90" s="63">
        <f>'Local multi year dist'!BG90</f>
        <v>795.36705367768911</v>
      </c>
      <c r="AV90" s="63">
        <f>'Local multi year dist'!BH90</f>
        <v>820.45119117160982</v>
      </c>
      <c r="AW90" s="63">
        <f>'Local multi year dist'!BI90</f>
        <v>820.45119174534943</v>
      </c>
      <c r="AX90" s="63">
        <f>'Local multi year dist'!BJ90</f>
        <v>708.30714807414927</v>
      </c>
      <c r="AY90" s="63">
        <f>'Local multi year dist'!BK90</f>
        <v>591.39856252534685</v>
      </c>
      <c r="AZ90" s="63">
        <f>'Local multi year dist'!BL90</f>
        <v>591.39856252534685</v>
      </c>
      <c r="BA90" s="63">
        <f>'Local multi year dist'!BM90</f>
        <v>591.39856252534685</v>
      </c>
      <c r="BB90" s="63">
        <f>'Local multi year dist'!BN90</f>
        <v>591.39856252534685</v>
      </c>
      <c r="BC90" s="63">
        <f>'Local multi year dist'!BO90</f>
        <v>591.39856252534685</v>
      </c>
      <c r="BD90" s="63">
        <f>'Local multi year dist'!BP90</f>
        <v>591.39856252534685</v>
      </c>
      <c r="BE90" s="63">
        <f>'Local multi year dist'!BQ90</f>
        <v>591.39856252534685</v>
      </c>
      <c r="BF90" s="63"/>
      <c r="BG90" s="63"/>
      <c r="BH90" s="63"/>
      <c r="BI90" s="63"/>
      <c r="BJ90" s="63"/>
      <c r="BK90" s="63"/>
      <c r="BL90" s="63"/>
      <c r="BM90" s="63"/>
      <c r="BN90" s="63"/>
      <c r="BO90" s="63"/>
      <c r="BP90" s="63"/>
      <c r="BQ90" s="63"/>
    </row>
    <row r="91" spans="1:69" x14ac:dyDescent="0.3">
      <c r="A91" t="str">
        <f>'Local multi year dist'!M91</f>
        <v>Northumberland County</v>
      </c>
      <c r="B91" s="63">
        <f>'Local multi year dist'!N91</f>
        <v>5245.5913039882935</v>
      </c>
      <c r="C91" s="63">
        <f>'Local multi year dist'!O91</f>
        <v>33207.452795616075</v>
      </c>
      <c r="D91" s="63">
        <f>'Local multi year dist'!P91</f>
        <v>8616.3075695954376</v>
      </c>
      <c r="E91" s="63">
        <f>'Local multi year dist'!Q91</f>
        <v>6900.1261410006409</v>
      </c>
      <c r="F91" s="63">
        <f>'Local multi year dist'!R91</f>
        <v>6900.1261409344597</v>
      </c>
      <c r="G91" s="63">
        <f>'Local multi year dist'!S91</f>
        <v>7959.3232217431223</v>
      </c>
      <c r="H91" s="63">
        <f>'Local multi year dist'!T91</f>
        <v>5820.284111179607</v>
      </c>
      <c r="I91" s="63">
        <f>'Local multi year dist'!U91</f>
        <v>9174.5767443596342</v>
      </c>
      <c r="J91" s="63">
        <f>'Local multi year dist'!V91</f>
        <v>9463.9228311002407</v>
      </c>
      <c r="K91" s="63">
        <f>'Local multi year dist'!W91</f>
        <v>9463.922837718339</v>
      </c>
      <c r="L91" s="63">
        <f>'Local multi year dist'!X91</f>
        <v>8170.3387870252091</v>
      </c>
      <c r="M91" s="63">
        <f>'Local multi year dist'!Y91</f>
        <v>6821.7956392640617</v>
      </c>
      <c r="N91" s="63">
        <f>'Local multi year dist'!Z91</f>
        <v>6821.7956392640617</v>
      </c>
      <c r="O91" s="63">
        <f>'Local multi year dist'!AA91</f>
        <v>6821.7956392640617</v>
      </c>
      <c r="P91" s="63">
        <f>'Local multi year dist'!AB91</f>
        <v>6821.7956392640617</v>
      </c>
      <c r="Q91" s="63">
        <f>'Local multi year dist'!AC91</f>
        <v>6821.7956392640617</v>
      </c>
      <c r="R91" s="63">
        <f>'Local multi year dist'!AD91</f>
        <v>6821.7956392640617</v>
      </c>
      <c r="S91" s="63">
        <f>'Local multi year dist'!AE91</f>
        <v>6821.7956392640617</v>
      </c>
      <c r="T91" s="63"/>
      <c r="U91" s="63">
        <f>'Local multi year dist'!AG91</f>
        <v>0</v>
      </c>
      <c r="V91" s="63">
        <f>'Local multi year dist'!AH91</f>
        <v>12016.199281095798</v>
      </c>
      <c r="W91" s="63">
        <f>'Local multi year dist'!AI91</f>
        <v>3013.7145712447841</v>
      </c>
      <c r="X91" s="63">
        <f>'Local multi year dist'!AJ91</f>
        <v>2530.0462517002347</v>
      </c>
      <c r="Y91" s="63">
        <f>'Local multi year dist'!AK91</f>
        <v>2530.0462516759685</v>
      </c>
      <c r="Z91" s="63">
        <f>'Local multi year dist'!AL91</f>
        <v>2918.4185146391446</v>
      </c>
      <c r="AA91" s="63">
        <f>'Local multi year dist'!AM91</f>
        <v>2134.1041740991891</v>
      </c>
      <c r="AB91" s="63">
        <f>'Local multi year dist'!AN91</f>
        <v>3364.0114729318657</v>
      </c>
      <c r="AC91" s="63">
        <f>'Local multi year dist'!AO91</f>
        <v>3470.1050380700876</v>
      </c>
      <c r="AD91" s="63">
        <f>'Local multi year dist'!AP91</f>
        <v>3470.1050404967241</v>
      </c>
      <c r="AE91" s="63">
        <f>'Local multi year dist'!AQ91</f>
        <v>2995.7908885759102</v>
      </c>
      <c r="AF91" s="63">
        <f>'Local multi year dist'!AR91</f>
        <v>2501.3250677301558</v>
      </c>
      <c r="AG91" s="63">
        <f>'Local multi year dist'!AS91</f>
        <v>2501.3250677301558</v>
      </c>
      <c r="AH91" s="63">
        <f>'Local multi year dist'!AT91</f>
        <v>2501.3250677301558</v>
      </c>
      <c r="AI91" s="63">
        <f>'Local multi year dist'!AU91</f>
        <v>2501.3250677301558</v>
      </c>
      <c r="AJ91" s="63">
        <f>'Local multi year dist'!AV91</f>
        <v>2501.3250677301558</v>
      </c>
      <c r="AK91" s="63">
        <f>'Local multi year dist'!AW91</f>
        <v>2501.3250677301558</v>
      </c>
      <c r="AL91" s="63">
        <f>'Local multi year dist'!AX91</f>
        <v>2501.3250677301558</v>
      </c>
      <c r="AN91" s="63">
        <f>'Local multi year dist'!AZ91</f>
        <v>0</v>
      </c>
      <c r="AO91" s="63">
        <f>'Local multi year dist'!BA91</f>
        <v>3004.0498202739495</v>
      </c>
      <c r="AP91" s="63">
        <f>'Local multi year dist'!BB91</f>
        <v>753.42864281119603</v>
      </c>
      <c r="AQ91" s="63">
        <f>'Local multi year dist'!BC91</f>
        <v>632.51156292505868</v>
      </c>
      <c r="AR91" s="63">
        <f>'Local multi year dist'!BD91</f>
        <v>632.51156291899213</v>
      </c>
      <c r="AS91" s="63">
        <f>'Local multi year dist'!BE91</f>
        <v>729.60462865978616</v>
      </c>
      <c r="AT91" s="63">
        <f>'Local multi year dist'!BF91</f>
        <v>533.52604352479727</v>
      </c>
      <c r="AU91" s="63">
        <f>'Local multi year dist'!BG91</f>
        <v>841.00286823296642</v>
      </c>
      <c r="AV91" s="63">
        <f>'Local multi year dist'!BH91</f>
        <v>867.52625951752191</v>
      </c>
      <c r="AW91" s="63">
        <f>'Local multi year dist'!BI91</f>
        <v>867.52626012418102</v>
      </c>
      <c r="AX91" s="63">
        <f>'Local multi year dist'!BJ91</f>
        <v>748.94772214397756</v>
      </c>
      <c r="AY91" s="63">
        <f>'Local multi year dist'!BK91</f>
        <v>625.33126693253894</v>
      </c>
      <c r="AZ91" s="63">
        <f>'Local multi year dist'!BL91</f>
        <v>625.33126693253894</v>
      </c>
      <c r="BA91" s="63">
        <f>'Local multi year dist'!BM91</f>
        <v>625.33126693253894</v>
      </c>
      <c r="BB91" s="63">
        <f>'Local multi year dist'!BN91</f>
        <v>625.33126693253894</v>
      </c>
      <c r="BC91" s="63">
        <f>'Local multi year dist'!BO91</f>
        <v>625.33126693253894</v>
      </c>
      <c r="BD91" s="63">
        <f>'Local multi year dist'!BP91</f>
        <v>625.33126693253894</v>
      </c>
      <c r="BE91" s="63">
        <f>'Local multi year dist'!BQ91</f>
        <v>625.33126693253894</v>
      </c>
      <c r="BF91" s="63"/>
      <c r="BG91" s="63"/>
      <c r="BH91" s="63"/>
      <c r="BI91" s="63"/>
      <c r="BJ91" s="63"/>
      <c r="BK91" s="63"/>
      <c r="BL91" s="63"/>
      <c r="BM91" s="63"/>
      <c r="BN91" s="63"/>
      <c r="BO91" s="63"/>
      <c r="BP91" s="63"/>
      <c r="BQ91" s="63"/>
    </row>
    <row r="92" spans="1:69" x14ac:dyDescent="0.3">
      <c r="A92" t="str">
        <f>'Local multi year dist'!M92</f>
        <v>Norton City</v>
      </c>
      <c r="B92" s="63">
        <f>'Local multi year dist'!N92</f>
        <v>4472.9848328582348</v>
      </c>
      <c r="C92" s="63">
        <f>'Local multi year dist'!O92</f>
        <v>28316.432616416809</v>
      </c>
      <c r="D92" s="63">
        <f>'Local multi year dist'!P92</f>
        <v>7347.2390128333182</v>
      </c>
      <c r="E92" s="63">
        <f>'Local multi year dist'!Q92</f>
        <v>5883.8284923261272</v>
      </c>
      <c r="F92" s="63">
        <f>'Local multi year dist'!R92</f>
        <v>5883.8284922696939</v>
      </c>
      <c r="G92" s="63">
        <f>'Local multi year dist'!S92</f>
        <v>6787.0198014863827</v>
      </c>
      <c r="H92" s="63">
        <f>'Local multi year dist'!T92</f>
        <v>4963.0329630213701</v>
      </c>
      <c r="I92" s="63">
        <f>'Local multi year dist'!U92</f>
        <v>7823.2824951903849</v>
      </c>
      <c r="J92" s="63">
        <f>'Local multi year dist'!V92</f>
        <v>8070.0117164420644</v>
      </c>
      <c r="K92" s="63">
        <f>'Local multi year dist'!W92</f>
        <v>8070.0117220854054</v>
      </c>
      <c r="L92" s="63">
        <f>'Local multi year dist'!X92</f>
        <v>6966.9555548276976</v>
      </c>
      <c r="M92" s="63">
        <f>'Local multi year dist'!Y92</f>
        <v>5817.0350412329208</v>
      </c>
      <c r="N92" s="63">
        <f>'Local multi year dist'!Z92</f>
        <v>5817.0350412329208</v>
      </c>
      <c r="O92" s="63">
        <f>'Local multi year dist'!AA92</f>
        <v>5817.0350412329208</v>
      </c>
      <c r="P92" s="63">
        <f>'Local multi year dist'!AB92</f>
        <v>5817.0350412329208</v>
      </c>
      <c r="Q92" s="63">
        <f>'Local multi year dist'!AC92</f>
        <v>5817.0350412329208</v>
      </c>
      <c r="R92" s="63">
        <f>'Local multi year dist'!AD92</f>
        <v>5817.0350412329208</v>
      </c>
      <c r="S92" s="63">
        <f>'Local multi year dist'!AE92</f>
        <v>5817.0350412329208</v>
      </c>
      <c r="T92" s="63"/>
      <c r="U92" s="63">
        <f>'Local multi year dist'!AG92</f>
        <v>0</v>
      </c>
      <c r="V92" s="63">
        <f>'Local multi year dist'!AH92</f>
        <v>10246.371480004169</v>
      </c>
      <c r="W92" s="63">
        <f>'Local multi year dist'!AI92</f>
        <v>2569.8341305188083</v>
      </c>
      <c r="X92" s="63">
        <f>'Local multi year dist'!AJ92</f>
        <v>2157.4037805195799</v>
      </c>
      <c r="Y92" s="63">
        <f>'Local multi year dist'!AK92</f>
        <v>2157.403780498888</v>
      </c>
      <c r="Z92" s="63">
        <f>'Local multi year dist'!AL92</f>
        <v>2488.5739272116734</v>
      </c>
      <c r="AA92" s="63">
        <f>'Local multi year dist'!AM92</f>
        <v>1819.7787531078354</v>
      </c>
      <c r="AB92" s="63">
        <f>'Local multi year dist'!AN92</f>
        <v>2868.5369149031412</v>
      </c>
      <c r="AC92" s="63">
        <f>'Local multi year dist'!AO92</f>
        <v>2959.0042960287569</v>
      </c>
      <c r="AD92" s="63">
        <f>'Local multi year dist'!AP92</f>
        <v>2959.0042980979815</v>
      </c>
      <c r="AE92" s="63">
        <f>'Local multi year dist'!AQ92</f>
        <v>2554.5503701034891</v>
      </c>
      <c r="AF92" s="63">
        <f>'Local multi year dist'!AR92</f>
        <v>2132.9128484520706</v>
      </c>
      <c r="AG92" s="63">
        <f>'Local multi year dist'!AS92</f>
        <v>2132.9128484520706</v>
      </c>
      <c r="AH92" s="63">
        <f>'Local multi year dist'!AT92</f>
        <v>2132.9128484520706</v>
      </c>
      <c r="AI92" s="63">
        <f>'Local multi year dist'!AU92</f>
        <v>2132.9128484520706</v>
      </c>
      <c r="AJ92" s="63">
        <f>'Local multi year dist'!AV92</f>
        <v>2132.9128484520706</v>
      </c>
      <c r="AK92" s="63">
        <f>'Local multi year dist'!AW92</f>
        <v>2132.9128484520706</v>
      </c>
      <c r="AL92" s="63">
        <f>'Local multi year dist'!AX92</f>
        <v>2132.9128484520706</v>
      </c>
      <c r="AN92" s="63">
        <f>'Local multi year dist'!AZ92</f>
        <v>0</v>
      </c>
      <c r="AO92" s="63">
        <f>'Local multi year dist'!BA92</f>
        <v>2561.5928700010422</v>
      </c>
      <c r="AP92" s="63">
        <f>'Local multi year dist'!BB92</f>
        <v>642.45853262970206</v>
      </c>
      <c r="AQ92" s="63">
        <f>'Local multi year dist'!BC92</f>
        <v>539.35094512989497</v>
      </c>
      <c r="AR92" s="63">
        <f>'Local multi year dist'!BD92</f>
        <v>539.35094512472199</v>
      </c>
      <c r="AS92" s="63">
        <f>'Local multi year dist'!BE92</f>
        <v>622.14348180291836</v>
      </c>
      <c r="AT92" s="63">
        <f>'Local multi year dist'!BF92</f>
        <v>454.94468827695886</v>
      </c>
      <c r="AU92" s="63">
        <f>'Local multi year dist'!BG92</f>
        <v>717.13422872578531</v>
      </c>
      <c r="AV92" s="63">
        <f>'Local multi year dist'!BH92</f>
        <v>739.75107400718923</v>
      </c>
      <c r="AW92" s="63">
        <f>'Local multi year dist'!BI92</f>
        <v>739.75107452449538</v>
      </c>
      <c r="AX92" s="63">
        <f>'Local multi year dist'!BJ92</f>
        <v>638.63759252587226</v>
      </c>
      <c r="AY92" s="63">
        <f>'Local multi year dist'!BK92</f>
        <v>533.22821211301766</v>
      </c>
      <c r="AZ92" s="63">
        <f>'Local multi year dist'!BL92</f>
        <v>533.22821211301766</v>
      </c>
      <c r="BA92" s="63">
        <f>'Local multi year dist'!BM92</f>
        <v>533.22821211301766</v>
      </c>
      <c r="BB92" s="63">
        <f>'Local multi year dist'!BN92</f>
        <v>533.22821211301766</v>
      </c>
      <c r="BC92" s="63">
        <f>'Local multi year dist'!BO92</f>
        <v>533.22821211301766</v>
      </c>
      <c r="BD92" s="63">
        <f>'Local multi year dist'!BP92</f>
        <v>533.22821211301766</v>
      </c>
      <c r="BE92" s="63">
        <f>'Local multi year dist'!BQ92</f>
        <v>533.22821211301766</v>
      </c>
      <c r="BF92" s="63"/>
      <c r="BG92" s="63"/>
      <c r="BH92" s="63"/>
      <c r="BI92" s="63"/>
      <c r="BJ92" s="63"/>
      <c r="BK92" s="63"/>
      <c r="BL92" s="63"/>
      <c r="BM92" s="63"/>
      <c r="BN92" s="63"/>
      <c r="BO92" s="63"/>
      <c r="BP92" s="63"/>
      <c r="BQ92" s="63"/>
    </row>
    <row r="93" spans="1:69" x14ac:dyDescent="0.3">
      <c r="A93" t="str">
        <f>'Local multi year dist'!M93</f>
        <v>Nottoway County</v>
      </c>
      <c r="B93" s="63">
        <f>'Local multi year dist'!N93</f>
        <v>5408.245297910411</v>
      </c>
      <c r="C93" s="63">
        <f>'Local multi year dist'!O93</f>
        <v>34237.141254394868</v>
      </c>
      <c r="D93" s="63">
        <f>'Local multi year dist'!P93</f>
        <v>8883.4798973348297</v>
      </c>
      <c r="E93" s="63">
        <f>'Local multi year dist'!Q93</f>
        <v>7114.08354072159</v>
      </c>
      <c r="F93" s="63">
        <f>'Local multi year dist'!R93</f>
        <v>7114.083540653357</v>
      </c>
      <c r="G93" s="63">
        <f>'Local multi year dist'!S93</f>
        <v>8206.1239417971719</v>
      </c>
      <c r="H93" s="63">
        <f>'Local multi year dist'!T93</f>
        <v>6000.7580371076565</v>
      </c>
      <c r="I93" s="63">
        <f>'Local multi year dist'!U93</f>
        <v>9459.0597441847385</v>
      </c>
      <c r="J93" s="63">
        <f>'Local multi year dist'!V93</f>
        <v>9757.3778026072232</v>
      </c>
      <c r="K93" s="63">
        <f>'Local multi year dist'!W93</f>
        <v>9757.3778094305344</v>
      </c>
      <c r="L93" s="63">
        <f>'Local multi year dist'!X93</f>
        <v>8423.6826253825784</v>
      </c>
      <c r="M93" s="63">
        <f>'Local multi year dist'!Y93</f>
        <v>7033.3241862179848</v>
      </c>
      <c r="N93" s="63">
        <f>'Local multi year dist'!Z93</f>
        <v>7033.3241862179848</v>
      </c>
      <c r="O93" s="63">
        <f>'Local multi year dist'!AA93</f>
        <v>7033.3241862179848</v>
      </c>
      <c r="P93" s="63">
        <f>'Local multi year dist'!AB93</f>
        <v>7033.3241862179848</v>
      </c>
      <c r="Q93" s="63">
        <f>'Local multi year dist'!AC93</f>
        <v>7033.3241862179848</v>
      </c>
      <c r="R93" s="63">
        <f>'Local multi year dist'!AD93</f>
        <v>7033.3241862179848</v>
      </c>
      <c r="S93" s="63">
        <f>'Local multi year dist'!AE93</f>
        <v>7033.3241862179848</v>
      </c>
      <c r="T93" s="63"/>
      <c r="U93" s="63">
        <f>'Local multi year dist'!AG93</f>
        <v>0</v>
      </c>
      <c r="V93" s="63">
        <f>'Local multi year dist'!AH93</f>
        <v>12388.794607641403</v>
      </c>
      <c r="W93" s="63">
        <f>'Local multi year dist'!AI93</f>
        <v>3107.1630850818315</v>
      </c>
      <c r="X93" s="63">
        <f>'Local multi year dist'!AJ93</f>
        <v>2608.4972982645827</v>
      </c>
      <c r="Y93" s="63">
        <f>'Local multi year dist'!AK93</f>
        <v>2608.4972982395643</v>
      </c>
      <c r="Z93" s="63">
        <f>'Local multi year dist'!AL93</f>
        <v>3008.9121119922961</v>
      </c>
      <c r="AA93" s="63">
        <f>'Local multi year dist'!AM93</f>
        <v>2200.2779469394736</v>
      </c>
      <c r="AB93" s="63">
        <f>'Local multi year dist'!AN93</f>
        <v>3468.3219062010703</v>
      </c>
      <c r="AC93" s="63">
        <f>'Local multi year dist'!AO93</f>
        <v>3577.7051942893149</v>
      </c>
      <c r="AD93" s="63">
        <f>'Local multi year dist'!AP93</f>
        <v>3577.7051967911957</v>
      </c>
      <c r="AE93" s="63">
        <f>'Local multi year dist'!AQ93</f>
        <v>3088.6836293069455</v>
      </c>
      <c r="AF93" s="63">
        <f>'Local multi year dist'!AR93</f>
        <v>2578.8855349465944</v>
      </c>
      <c r="AG93" s="63">
        <f>'Local multi year dist'!AS93</f>
        <v>2578.8855349465944</v>
      </c>
      <c r="AH93" s="63">
        <f>'Local multi year dist'!AT93</f>
        <v>2578.8855349465944</v>
      </c>
      <c r="AI93" s="63">
        <f>'Local multi year dist'!AU93</f>
        <v>2578.8855349465944</v>
      </c>
      <c r="AJ93" s="63">
        <f>'Local multi year dist'!AV93</f>
        <v>2578.8855349465944</v>
      </c>
      <c r="AK93" s="63">
        <f>'Local multi year dist'!AW93</f>
        <v>2578.8855349465944</v>
      </c>
      <c r="AL93" s="63">
        <f>'Local multi year dist'!AX93</f>
        <v>2578.8855349465944</v>
      </c>
      <c r="AN93" s="63">
        <f>'Local multi year dist'!AZ93</f>
        <v>0</v>
      </c>
      <c r="AO93" s="63">
        <f>'Local multi year dist'!BA93</f>
        <v>3097.1986519103507</v>
      </c>
      <c r="AP93" s="63">
        <f>'Local multi year dist'!BB93</f>
        <v>776.79077127045787</v>
      </c>
      <c r="AQ93" s="63">
        <f>'Local multi year dist'!BC93</f>
        <v>652.12432456614567</v>
      </c>
      <c r="AR93" s="63">
        <f>'Local multi year dist'!BD93</f>
        <v>652.12432455989108</v>
      </c>
      <c r="AS93" s="63">
        <f>'Local multi year dist'!BE93</f>
        <v>752.22802799807403</v>
      </c>
      <c r="AT93" s="63">
        <f>'Local multi year dist'!BF93</f>
        <v>550.06948673486841</v>
      </c>
      <c r="AU93" s="63">
        <f>'Local multi year dist'!BG93</f>
        <v>867.08047655026758</v>
      </c>
      <c r="AV93" s="63">
        <f>'Local multi year dist'!BH93</f>
        <v>894.42629857232873</v>
      </c>
      <c r="AW93" s="63">
        <f>'Local multi year dist'!BI93</f>
        <v>894.42629919779893</v>
      </c>
      <c r="AX93" s="63">
        <f>'Local multi year dist'!BJ93</f>
        <v>772.17090732673637</v>
      </c>
      <c r="AY93" s="63">
        <f>'Local multi year dist'!BK93</f>
        <v>644.72138373664859</v>
      </c>
      <c r="AZ93" s="63">
        <f>'Local multi year dist'!BL93</f>
        <v>644.72138373664859</v>
      </c>
      <c r="BA93" s="63">
        <f>'Local multi year dist'!BM93</f>
        <v>644.72138373664859</v>
      </c>
      <c r="BB93" s="63">
        <f>'Local multi year dist'!BN93</f>
        <v>644.72138373664859</v>
      </c>
      <c r="BC93" s="63">
        <f>'Local multi year dist'!BO93</f>
        <v>644.72138373664859</v>
      </c>
      <c r="BD93" s="63">
        <f>'Local multi year dist'!BP93</f>
        <v>644.72138373664859</v>
      </c>
      <c r="BE93" s="63">
        <f>'Local multi year dist'!BQ93</f>
        <v>644.72138373664859</v>
      </c>
      <c r="BF93" s="63"/>
      <c r="BG93" s="63"/>
      <c r="BH93" s="63"/>
      <c r="BI93" s="63"/>
      <c r="BJ93" s="63"/>
      <c r="BK93" s="63"/>
      <c r="BL93" s="63"/>
      <c r="BM93" s="63"/>
      <c r="BN93" s="63"/>
      <c r="BO93" s="63"/>
      <c r="BP93" s="63"/>
      <c r="BQ93" s="63"/>
    </row>
    <row r="94" spans="1:69" x14ac:dyDescent="0.3">
      <c r="A94" t="str">
        <f>'Local multi year dist'!M94</f>
        <v>Orange County</v>
      </c>
      <c r="B94" s="63">
        <f>'Local multi year dist'!N94</f>
        <v>25943.312030577803</v>
      </c>
      <c r="C94" s="63">
        <f>'Local multi year dist'!O94</f>
        <v>164235.30917521773</v>
      </c>
      <c r="D94" s="63">
        <f>'Local multi year dist'!P94</f>
        <v>42613.986274433308</v>
      </c>
      <c r="E94" s="63">
        <f>'Local multi year dist'!Q94</f>
        <v>34126.205255491594</v>
      </c>
      <c r="F94" s="63">
        <f>'Local multi year dist'!R94</f>
        <v>34126.205255164277</v>
      </c>
      <c r="G94" s="63">
        <f>'Local multi year dist'!S94</f>
        <v>39364.714848621079</v>
      </c>
      <c r="H94" s="63">
        <f>'Local multi year dist'!T94</f>
        <v>28785.59118552399</v>
      </c>
      <c r="I94" s="63">
        <f>'Local multi year dist'!U94</f>
        <v>45375.038472104301</v>
      </c>
      <c r="J94" s="63">
        <f>'Local multi year dist'!V94</f>
        <v>46806.067955364044</v>
      </c>
      <c r="K94" s="63">
        <f>'Local multi year dist'!W94</f>
        <v>46806.067988095419</v>
      </c>
      <c r="L94" s="63">
        <f>'Local multi year dist'!X94</f>
        <v>40408.342218000704</v>
      </c>
      <c r="M94" s="63">
        <f>'Local multi year dist'!Y94</f>
        <v>33738.803239150991</v>
      </c>
      <c r="N94" s="63">
        <f>'Local multi year dist'!Z94</f>
        <v>33738.803239150991</v>
      </c>
      <c r="O94" s="63">
        <f>'Local multi year dist'!AA94</f>
        <v>33738.803239150991</v>
      </c>
      <c r="P94" s="63">
        <f>'Local multi year dist'!AB94</f>
        <v>33738.803239150991</v>
      </c>
      <c r="Q94" s="63">
        <f>'Local multi year dist'!AC94</f>
        <v>33738.803239150991</v>
      </c>
      <c r="R94" s="63">
        <f>'Local multi year dist'!AD94</f>
        <v>33738.803239150991</v>
      </c>
      <c r="S94" s="63">
        <f>'Local multi year dist'!AE94</f>
        <v>33738.803239150991</v>
      </c>
      <c r="T94" s="63"/>
      <c r="U94" s="63">
        <f>'Local multi year dist'!AG94</f>
        <v>0</v>
      </c>
      <c r="V94" s="63">
        <f>'Local multi year dist'!AH94</f>
        <v>59428.954584024272</v>
      </c>
      <c r="W94" s="63">
        <f>'Local multi year dist'!AI94</f>
        <v>14905.03795700911</v>
      </c>
      <c r="X94" s="63">
        <f>'Local multi year dist'!AJ94</f>
        <v>12512.941927013582</v>
      </c>
      <c r="Y94" s="63">
        <f>'Local multi year dist'!AK94</f>
        <v>12512.941926893569</v>
      </c>
      <c r="Z94" s="63">
        <f>'Local multi year dist'!AL94</f>
        <v>14433.728777827728</v>
      </c>
      <c r="AA94" s="63">
        <f>'Local multi year dist'!AM94</f>
        <v>10554.716768025462</v>
      </c>
      <c r="AB94" s="63">
        <f>'Local multi year dist'!AN94</f>
        <v>16637.514106438244</v>
      </c>
      <c r="AC94" s="63">
        <f>'Local multi year dist'!AO94</f>
        <v>17162.224916966818</v>
      </c>
      <c r="AD94" s="63">
        <f>'Local multi year dist'!AP94</f>
        <v>17162.22492896832</v>
      </c>
      <c r="AE94" s="63">
        <f>'Local multi year dist'!AQ94</f>
        <v>14816.392146600259</v>
      </c>
      <c r="AF94" s="63">
        <f>'Local multi year dist'!AR94</f>
        <v>12370.894521022028</v>
      </c>
      <c r="AG94" s="63">
        <f>'Local multi year dist'!AS94</f>
        <v>12370.894521022028</v>
      </c>
      <c r="AH94" s="63">
        <f>'Local multi year dist'!AT94</f>
        <v>12370.894521022028</v>
      </c>
      <c r="AI94" s="63">
        <f>'Local multi year dist'!AU94</f>
        <v>12370.894521022028</v>
      </c>
      <c r="AJ94" s="63">
        <f>'Local multi year dist'!AV94</f>
        <v>12370.894521022028</v>
      </c>
      <c r="AK94" s="63">
        <f>'Local multi year dist'!AW94</f>
        <v>12370.894521022028</v>
      </c>
      <c r="AL94" s="63">
        <f>'Local multi year dist'!AX94</f>
        <v>12370.894521022028</v>
      </c>
      <c r="AN94" s="63">
        <f>'Local multi year dist'!AZ94</f>
        <v>0</v>
      </c>
      <c r="AO94" s="63">
        <f>'Local multi year dist'!BA94</f>
        <v>14857.238646006068</v>
      </c>
      <c r="AP94" s="63">
        <f>'Local multi year dist'!BB94</f>
        <v>3726.2594892522775</v>
      </c>
      <c r="AQ94" s="63">
        <f>'Local multi year dist'!BC94</f>
        <v>3128.2354817533956</v>
      </c>
      <c r="AR94" s="63">
        <f>'Local multi year dist'!BD94</f>
        <v>3128.2354817233922</v>
      </c>
      <c r="AS94" s="63">
        <f>'Local multi year dist'!BE94</f>
        <v>3608.4321944569319</v>
      </c>
      <c r="AT94" s="63">
        <f>'Local multi year dist'!BF94</f>
        <v>2638.6791920063656</v>
      </c>
      <c r="AU94" s="63">
        <f>'Local multi year dist'!BG94</f>
        <v>4159.378526609561</v>
      </c>
      <c r="AV94" s="63">
        <f>'Local multi year dist'!BH94</f>
        <v>4290.5562292417044</v>
      </c>
      <c r="AW94" s="63">
        <f>'Local multi year dist'!BI94</f>
        <v>4290.5562322420801</v>
      </c>
      <c r="AX94" s="63">
        <f>'Local multi year dist'!BJ94</f>
        <v>3704.0980366500648</v>
      </c>
      <c r="AY94" s="63">
        <f>'Local multi year dist'!BK94</f>
        <v>3092.723630255507</v>
      </c>
      <c r="AZ94" s="63">
        <f>'Local multi year dist'!BL94</f>
        <v>3092.723630255507</v>
      </c>
      <c r="BA94" s="63">
        <f>'Local multi year dist'!BM94</f>
        <v>3092.723630255507</v>
      </c>
      <c r="BB94" s="63">
        <f>'Local multi year dist'!BN94</f>
        <v>3092.723630255507</v>
      </c>
      <c r="BC94" s="63">
        <f>'Local multi year dist'!BO94</f>
        <v>3092.723630255507</v>
      </c>
      <c r="BD94" s="63">
        <f>'Local multi year dist'!BP94</f>
        <v>3092.723630255507</v>
      </c>
      <c r="BE94" s="63">
        <f>'Local multi year dist'!BQ94</f>
        <v>3092.723630255507</v>
      </c>
      <c r="BF94" s="63"/>
      <c r="BG94" s="63"/>
      <c r="BH94" s="63"/>
      <c r="BI94" s="63"/>
      <c r="BJ94" s="63"/>
      <c r="BK94" s="63"/>
      <c r="BL94" s="63"/>
      <c r="BM94" s="63"/>
      <c r="BN94" s="63"/>
      <c r="BO94" s="63"/>
      <c r="BP94" s="63"/>
      <c r="BQ94" s="63"/>
    </row>
    <row r="95" spans="1:69" x14ac:dyDescent="0.3">
      <c r="A95" t="str">
        <f>'Local multi year dist'!M95</f>
        <v>Page County</v>
      </c>
      <c r="B95" s="63">
        <f>'Local multi year dist'!N95</f>
        <v>16672.034377017055</v>
      </c>
      <c r="C95" s="63">
        <f>'Local multi year dist'!O95</f>
        <v>105543.06702482628</v>
      </c>
      <c r="D95" s="63">
        <f>'Local multi year dist'!P95</f>
        <v>27385.16359328782</v>
      </c>
      <c r="E95" s="63">
        <f>'Local multi year dist'!Q95</f>
        <v>21930.633471397381</v>
      </c>
      <c r="F95" s="63">
        <f>'Local multi year dist'!R95</f>
        <v>21930.63347118704</v>
      </c>
      <c r="G95" s="63">
        <f>'Local multi year dist'!S95</f>
        <v>25297.073805540153</v>
      </c>
      <c r="H95" s="63">
        <f>'Local multi year dist'!T95</f>
        <v>18498.577407625107</v>
      </c>
      <c r="I95" s="63">
        <f>'Local multi year dist'!U95</f>
        <v>29159.507482073252</v>
      </c>
      <c r="J95" s="63">
        <f>'Local multi year dist'!V95</f>
        <v>30079.134579465874</v>
      </c>
      <c r="K95" s="63">
        <f>'Local multi year dist'!W95</f>
        <v>30079.134600500143</v>
      </c>
      <c r="L95" s="63">
        <f>'Local multi year dist'!X95</f>
        <v>25967.743431630508</v>
      </c>
      <c r="M95" s="63">
        <f>'Local multi year dist'!Y95</f>
        <v>21681.676062777246</v>
      </c>
      <c r="N95" s="63">
        <f>'Local multi year dist'!Z95</f>
        <v>21681.676062777246</v>
      </c>
      <c r="O95" s="63">
        <f>'Local multi year dist'!AA95</f>
        <v>21681.676062777246</v>
      </c>
      <c r="P95" s="63">
        <f>'Local multi year dist'!AB95</f>
        <v>21681.676062777246</v>
      </c>
      <c r="Q95" s="63">
        <f>'Local multi year dist'!AC95</f>
        <v>21681.676062777246</v>
      </c>
      <c r="R95" s="63">
        <f>'Local multi year dist'!AD95</f>
        <v>21681.676062777246</v>
      </c>
      <c r="S95" s="63">
        <f>'Local multi year dist'!AE95</f>
        <v>21681.676062777246</v>
      </c>
      <c r="T95" s="63"/>
      <c r="U95" s="63">
        <f>'Local multi year dist'!AG95</f>
        <v>0</v>
      </c>
      <c r="V95" s="63">
        <f>'Local multi year dist'!AH95</f>
        <v>38191.020970924626</v>
      </c>
      <c r="W95" s="63">
        <f>'Local multi year dist'!AI95</f>
        <v>9578.472668297376</v>
      </c>
      <c r="X95" s="63">
        <f>'Local multi year dist'!AJ95</f>
        <v>8041.2322728457066</v>
      </c>
      <c r="Y95" s="63">
        <f>'Local multi year dist'!AK95</f>
        <v>8041.2322727685814</v>
      </c>
      <c r="Z95" s="63">
        <f>'Local multi year dist'!AL95</f>
        <v>9275.5937286980552</v>
      </c>
      <c r="AA95" s="63">
        <f>'Local multi year dist'!AM95</f>
        <v>6782.8117161292039</v>
      </c>
      <c r="AB95" s="63">
        <f>'Local multi year dist'!AN95</f>
        <v>10691.819410093525</v>
      </c>
      <c r="AC95" s="63">
        <f>'Local multi year dist'!AO95</f>
        <v>11029.01601247082</v>
      </c>
      <c r="AD95" s="63">
        <f>'Local multi year dist'!AP95</f>
        <v>11029.016020183386</v>
      </c>
      <c r="AE95" s="63">
        <f>'Local multi year dist'!AQ95</f>
        <v>9521.5059249311853</v>
      </c>
      <c r="AF95" s="63">
        <f>'Local multi year dist'!AR95</f>
        <v>7949.9478896849896</v>
      </c>
      <c r="AG95" s="63">
        <f>'Local multi year dist'!AS95</f>
        <v>7949.9478896849896</v>
      </c>
      <c r="AH95" s="63">
        <f>'Local multi year dist'!AT95</f>
        <v>7949.9478896849896</v>
      </c>
      <c r="AI95" s="63">
        <f>'Local multi year dist'!AU95</f>
        <v>7949.9478896849896</v>
      </c>
      <c r="AJ95" s="63">
        <f>'Local multi year dist'!AV95</f>
        <v>7949.9478896849896</v>
      </c>
      <c r="AK95" s="63">
        <f>'Local multi year dist'!AW95</f>
        <v>7949.9478896849896</v>
      </c>
      <c r="AL95" s="63">
        <f>'Local multi year dist'!AX95</f>
        <v>7949.9478896849896</v>
      </c>
      <c r="AN95" s="63">
        <f>'Local multi year dist'!AZ95</f>
        <v>0</v>
      </c>
      <c r="AO95" s="63">
        <f>'Local multi year dist'!BA95</f>
        <v>9547.7552427311566</v>
      </c>
      <c r="AP95" s="63">
        <f>'Local multi year dist'!BB95</f>
        <v>2394.618167074344</v>
      </c>
      <c r="AQ95" s="63">
        <f>'Local multi year dist'!BC95</f>
        <v>2010.3080682114266</v>
      </c>
      <c r="AR95" s="63">
        <f>'Local multi year dist'!BD95</f>
        <v>2010.3080681921454</v>
      </c>
      <c r="AS95" s="63">
        <f>'Local multi year dist'!BE95</f>
        <v>2318.8984321745138</v>
      </c>
      <c r="AT95" s="63">
        <f>'Local multi year dist'!BF95</f>
        <v>1695.702929032301</v>
      </c>
      <c r="AU95" s="63">
        <f>'Local multi year dist'!BG95</f>
        <v>2672.9548525233813</v>
      </c>
      <c r="AV95" s="63">
        <f>'Local multi year dist'!BH95</f>
        <v>2757.254003117705</v>
      </c>
      <c r="AW95" s="63">
        <f>'Local multi year dist'!BI95</f>
        <v>2757.2540050458465</v>
      </c>
      <c r="AX95" s="63">
        <f>'Local multi year dist'!BJ95</f>
        <v>2380.3764812327963</v>
      </c>
      <c r="AY95" s="63">
        <f>'Local multi year dist'!BK95</f>
        <v>1987.4869724212474</v>
      </c>
      <c r="AZ95" s="63">
        <f>'Local multi year dist'!BL95</f>
        <v>1987.4869724212474</v>
      </c>
      <c r="BA95" s="63">
        <f>'Local multi year dist'!BM95</f>
        <v>1987.4869724212474</v>
      </c>
      <c r="BB95" s="63">
        <f>'Local multi year dist'!BN95</f>
        <v>1987.4869724212474</v>
      </c>
      <c r="BC95" s="63">
        <f>'Local multi year dist'!BO95</f>
        <v>1987.4869724212474</v>
      </c>
      <c r="BD95" s="63">
        <f>'Local multi year dist'!BP95</f>
        <v>1987.4869724212474</v>
      </c>
      <c r="BE95" s="63">
        <f>'Local multi year dist'!BQ95</f>
        <v>1987.4869724212474</v>
      </c>
      <c r="BF95" s="63"/>
      <c r="BG95" s="63"/>
      <c r="BH95" s="63"/>
      <c r="BI95" s="63"/>
      <c r="BJ95" s="63"/>
      <c r="BK95" s="63"/>
      <c r="BL95" s="63"/>
      <c r="BM95" s="63"/>
      <c r="BN95" s="63"/>
      <c r="BO95" s="63"/>
      <c r="BP95" s="63"/>
      <c r="BQ95" s="63"/>
    </row>
    <row r="96" spans="1:69" x14ac:dyDescent="0.3">
      <c r="A96" t="str">
        <f>'Local multi year dist'!M96</f>
        <v>Patrick County</v>
      </c>
      <c r="B96" s="63">
        <f>'Local multi year dist'!N96</f>
        <v>13378.291000094176</v>
      </c>
      <c r="C96" s="63">
        <f>'Local multi year dist'!O96</f>
        <v>84691.875734555724</v>
      </c>
      <c r="D96" s="63">
        <f>'Local multi year dist'!P96</f>
        <v>21974.923956565108</v>
      </c>
      <c r="E96" s="63">
        <f>'Local multi year dist'!Q96</f>
        <v>17597.996127048147</v>
      </c>
      <c r="F96" s="63">
        <f>'Local multi year dist'!R96</f>
        <v>17597.996126879356</v>
      </c>
      <c r="G96" s="63">
        <f>'Local multi year dist'!S96</f>
        <v>20299.359224445638</v>
      </c>
      <c r="H96" s="63">
        <f>'Local multi year dist'!T96</f>
        <v>14843.980407582099</v>
      </c>
      <c r="I96" s="63">
        <f>'Local multi year dist'!U96</f>
        <v>23398.72673561488</v>
      </c>
      <c r="J96" s="63">
        <f>'Local multi year dist'!V96</f>
        <v>24136.671406449448</v>
      </c>
      <c r="K96" s="63">
        <f>'Local multi year dist'!W96</f>
        <v>24136.671423328167</v>
      </c>
      <c r="L96" s="63">
        <f>'Local multi year dist'!X96</f>
        <v>20837.53070489375</v>
      </c>
      <c r="M96" s="63">
        <f>'Local multi year dist'!Y96</f>
        <v>17398.222986960282</v>
      </c>
      <c r="N96" s="63">
        <f>'Local multi year dist'!Z96</f>
        <v>17398.222986960282</v>
      </c>
      <c r="O96" s="63">
        <f>'Local multi year dist'!AA96</f>
        <v>17398.222986960282</v>
      </c>
      <c r="P96" s="63">
        <f>'Local multi year dist'!AB96</f>
        <v>17398.222986960282</v>
      </c>
      <c r="Q96" s="63">
        <f>'Local multi year dist'!AC96</f>
        <v>17398.222986960282</v>
      </c>
      <c r="R96" s="63">
        <f>'Local multi year dist'!AD96</f>
        <v>17398.222986960282</v>
      </c>
      <c r="S96" s="63">
        <f>'Local multi year dist'!AE96</f>
        <v>17398.222986960282</v>
      </c>
      <c r="T96" s="63"/>
      <c r="U96" s="63">
        <f>'Local multi year dist'!AG96</f>
        <v>0</v>
      </c>
      <c r="V96" s="63">
        <f>'Local multi year dist'!AH96</f>
        <v>30645.965608376107</v>
      </c>
      <c r="W96" s="63">
        <f>'Local multi year dist'!AI96</f>
        <v>7686.1402630971625</v>
      </c>
      <c r="X96" s="63">
        <f>'Local multi year dist'!AJ96</f>
        <v>6452.5985799176533</v>
      </c>
      <c r="Y96" s="63">
        <f>'Local multi year dist'!AK96</f>
        <v>6452.5985798557649</v>
      </c>
      <c r="Z96" s="63">
        <f>'Local multi year dist'!AL96</f>
        <v>7443.0983822967328</v>
      </c>
      <c r="AA96" s="63">
        <f>'Local multi year dist'!AM96</f>
        <v>5442.792816113435</v>
      </c>
      <c r="AB96" s="63">
        <f>'Local multi year dist'!AN96</f>
        <v>8579.5331363921214</v>
      </c>
      <c r="AC96" s="63">
        <f>'Local multi year dist'!AO96</f>
        <v>8850.1128490314641</v>
      </c>
      <c r="AD96" s="63">
        <f>'Local multi year dist'!AP96</f>
        <v>8850.1128552203263</v>
      </c>
      <c r="AE96" s="63">
        <f>'Local multi year dist'!AQ96</f>
        <v>7640.4279251277085</v>
      </c>
      <c r="AF96" s="63">
        <f>'Local multi year dist'!AR96</f>
        <v>6379.3484285521026</v>
      </c>
      <c r="AG96" s="63">
        <f>'Local multi year dist'!AS96</f>
        <v>6379.3484285521026</v>
      </c>
      <c r="AH96" s="63">
        <f>'Local multi year dist'!AT96</f>
        <v>6379.3484285521026</v>
      </c>
      <c r="AI96" s="63">
        <f>'Local multi year dist'!AU96</f>
        <v>6379.3484285521026</v>
      </c>
      <c r="AJ96" s="63">
        <f>'Local multi year dist'!AV96</f>
        <v>6379.3484285521026</v>
      </c>
      <c r="AK96" s="63">
        <f>'Local multi year dist'!AW96</f>
        <v>6379.3484285521026</v>
      </c>
      <c r="AL96" s="63">
        <f>'Local multi year dist'!AX96</f>
        <v>6379.3484285521026</v>
      </c>
      <c r="AN96" s="63">
        <f>'Local multi year dist'!AZ96</f>
        <v>0</v>
      </c>
      <c r="AO96" s="63">
        <f>'Local multi year dist'!BA96</f>
        <v>7661.4914020940269</v>
      </c>
      <c r="AP96" s="63">
        <f>'Local multi year dist'!BB96</f>
        <v>1921.5350657742906</v>
      </c>
      <c r="AQ96" s="63">
        <f>'Local multi year dist'!BC96</f>
        <v>1613.1496449794133</v>
      </c>
      <c r="AR96" s="63">
        <f>'Local multi year dist'!BD96</f>
        <v>1613.1496449639412</v>
      </c>
      <c r="AS96" s="63">
        <f>'Local multi year dist'!BE96</f>
        <v>1860.7745955741832</v>
      </c>
      <c r="AT96" s="63">
        <f>'Local multi year dist'!BF96</f>
        <v>1360.6982040283588</v>
      </c>
      <c r="AU96" s="63">
        <f>'Local multi year dist'!BG96</f>
        <v>2144.8832840980303</v>
      </c>
      <c r="AV96" s="63">
        <f>'Local multi year dist'!BH96</f>
        <v>2212.528212257866</v>
      </c>
      <c r="AW96" s="63">
        <f>'Local multi year dist'!BI96</f>
        <v>2212.5282138050816</v>
      </c>
      <c r="AX96" s="63">
        <f>'Local multi year dist'!BJ96</f>
        <v>1910.1069812819271</v>
      </c>
      <c r="AY96" s="63">
        <f>'Local multi year dist'!BK96</f>
        <v>1594.8371071380257</v>
      </c>
      <c r="AZ96" s="63">
        <f>'Local multi year dist'!BL96</f>
        <v>1594.8371071380257</v>
      </c>
      <c r="BA96" s="63">
        <f>'Local multi year dist'!BM96</f>
        <v>1594.8371071380257</v>
      </c>
      <c r="BB96" s="63">
        <f>'Local multi year dist'!BN96</f>
        <v>1594.8371071380257</v>
      </c>
      <c r="BC96" s="63">
        <f>'Local multi year dist'!BO96</f>
        <v>1594.8371071380257</v>
      </c>
      <c r="BD96" s="63">
        <f>'Local multi year dist'!BP96</f>
        <v>1594.8371071380257</v>
      </c>
      <c r="BE96" s="63">
        <f>'Local multi year dist'!BQ96</f>
        <v>1594.8371071380257</v>
      </c>
      <c r="BF96" s="63"/>
      <c r="BG96" s="63"/>
      <c r="BH96" s="63"/>
      <c r="BI96" s="63"/>
      <c r="BJ96" s="63"/>
      <c r="BK96" s="63"/>
      <c r="BL96" s="63"/>
      <c r="BM96" s="63"/>
      <c r="BN96" s="63"/>
      <c r="BO96" s="63"/>
      <c r="BP96" s="63"/>
      <c r="BQ96" s="63"/>
    </row>
    <row r="97" spans="1:69" x14ac:dyDescent="0.3">
      <c r="A97" t="str">
        <f>'Local multi year dist'!M97</f>
        <v>Petersburg City</v>
      </c>
      <c r="B97" s="63">
        <f>'Local multi year dist'!N97</f>
        <v>16062.081899809118</v>
      </c>
      <c r="C97" s="63">
        <f>'Local multi year dist'!O97</f>
        <v>101681.73530440583</v>
      </c>
      <c r="D97" s="63">
        <f>'Local multi year dist'!P97</f>
        <v>26383.267364265099</v>
      </c>
      <c r="E97" s="63">
        <f>'Local multi year dist'!Q97</f>
        <v>21128.293222443823</v>
      </c>
      <c r="F97" s="63">
        <f>'Local multi year dist'!R97</f>
        <v>21128.293222241176</v>
      </c>
      <c r="G97" s="63">
        <f>'Local multi year dist'!S97</f>
        <v>24371.571105337469</v>
      </c>
      <c r="H97" s="63">
        <f>'Local multi year dist'!T97</f>
        <v>17821.800185394921</v>
      </c>
      <c r="I97" s="63">
        <f>'Local multi year dist'!U97</f>
        <v>28092.696232729111</v>
      </c>
      <c r="J97" s="63">
        <f>'Local multi year dist'!V97</f>
        <v>28978.678436314691</v>
      </c>
      <c r="K97" s="63">
        <f>'Local multi year dist'!W97</f>
        <v>28978.678456579411</v>
      </c>
      <c r="L97" s="63">
        <f>'Local multi year dist'!X97</f>
        <v>25017.704037790369</v>
      </c>
      <c r="M97" s="63">
        <f>'Local multi year dist'!Y97</f>
        <v>20888.444011700034</v>
      </c>
      <c r="N97" s="63">
        <f>'Local multi year dist'!Z97</f>
        <v>20888.444011700034</v>
      </c>
      <c r="O97" s="63">
        <f>'Local multi year dist'!AA97</f>
        <v>20888.444011700034</v>
      </c>
      <c r="P97" s="63">
        <f>'Local multi year dist'!AB97</f>
        <v>20888.444011700034</v>
      </c>
      <c r="Q97" s="63">
        <f>'Local multi year dist'!AC97</f>
        <v>20888.444011700034</v>
      </c>
      <c r="R97" s="63">
        <f>'Local multi year dist'!AD97</f>
        <v>20888.444011700034</v>
      </c>
      <c r="S97" s="63">
        <f>'Local multi year dist'!AE97</f>
        <v>20888.444011700034</v>
      </c>
      <c r="T97" s="63"/>
      <c r="U97" s="63">
        <f>'Local multi year dist'!AG97</f>
        <v>0</v>
      </c>
      <c r="V97" s="63">
        <f>'Local multi year dist'!AH97</f>
        <v>36793.788496378613</v>
      </c>
      <c r="W97" s="63">
        <f>'Local multi year dist'!AI97</f>
        <v>9228.0407414084475</v>
      </c>
      <c r="X97" s="63">
        <f>'Local multi year dist'!AJ97</f>
        <v>7747.0408482294015</v>
      </c>
      <c r="Y97" s="63">
        <f>'Local multi year dist'!AK97</f>
        <v>7747.0408481550976</v>
      </c>
      <c r="Z97" s="63">
        <f>'Local multi year dist'!AL97</f>
        <v>8936.2427386237378</v>
      </c>
      <c r="AA97" s="63">
        <f>'Local multi year dist'!AM97</f>
        <v>6534.6600679781368</v>
      </c>
      <c r="AB97" s="63">
        <f>'Local multi year dist'!AN97</f>
        <v>10300.655285334007</v>
      </c>
      <c r="AC97" s="63">
        <f>'Local multi year dist'!AO97</f>
        <v>10625.515426648719</v>
      </c>
      <c r="AD97" s="63">
        <f>'Local multi year dist'!AP97</f>
        <v>10625.515434079116</v>
      </c>
      <c r="AE97" s="63">
        <f>'Local multi year dist'!AQ97</f>
        <v>9173.1581471898025</v>
      </c>
      <c r="AF97" s="63">
        <f>'Local multi year dist'!AR97</f>
        <v>7659.0961376233454</v>
      </c>
      <c r="AG97" s="63">
        <f>'Local multi year dist'!AS97</f>
        <v>7659.0961376233454</v>
      </c>
      <c r="AH97" s="63">
        <f>'Local multi year dist'!AT97</f>
        <v>7659.0961376233454</v>
      </c>
      <c r="AI97" s="63">
        <f>'Local multi year dist'!AU97</f>
        <v>7659.0961376233454</v>
      </c>
      <c r="AJ97" s="63">
        <f>'Local multi year dist'!AV97</f>
        <v>7659.0961376233454</v>
      </c>
      <c r="AK97" s="63">
        <f>'Local multi year dist'!AW97</f>
        <v>7659.0961376233454</v>
      </c>
      <c r="AL97" s="63">
        <f>'Local multi year dist'!AX97</f>
        <v>7659.0961376233454</v>
      </c>
      <c r="AN97" s="63">
        <f>'Local multi year dist'!AZ97</f>
        <v>0</v>
      </c>
      <c r="AO97" s="63">
        <f>'Local multi year dist'!BA97</f>
        <v>9198.4471240946532</v>
      </c>
      <c r="AP97" s="63">
        <f>'Local multi year dist'!BB97</f>
        <v>2307.0101853521119</v>
      </c>
      <c r="AQ97" s="63">
        <f>'Local multi year dist'!BC97</f>
        <v>1936.7602120573504</v>
      </c>
      <c r="AR97" s="63">
        <f>'Local multi year dist'!BD97</f>
        <v>1936.7602120387744</v>
      </c>
      <c r="AS97" s="63">
        <f>'Local multi year dist'!BE97</f>
        <v>2234.0606846559344</v>
      </c>
      <c r="AT97" s="63">
        <f>'Local multi year dist'!BF97</f>
        <v>1633.6650169945342</v>
      </c>
      <c r="AU97" s="63">
        <f>'Local multi year dist'!BG97</f>
        <v>2575.1638213335018</v>
      </c>
      <c r="AV97" s="63">
        <f>'Local multi year dist'!BH97</f>
        <v>2656.3788566621797</v>
      </c>
      <c r="AW97" s="63">
        <f>'Local multi year dist'!BI97</f>
        <v>2656.378858519779</v>
      </c>
      <c r="AX97" s="63">
        <f>'Local multi year dist'!BJ97</f>
        <v>2293.2895367974506</v>
      </c>
      <c r="AY97" s="63">
        <f>'Local multi year dist'!BK97</f>
        <v>1914.7740344058363</v>
      </c>
      <c r="AZ97" s="63">
        <f>'Local multi year dist'!BL97</f>
        <v>1914.7740344058363</v>
      </c>
      <c r="BA97" s="63">
        <f>'Local multi year dist'!BM97</f>
        <v>1914.7740344058363</v>
      </c>
      <c r="BB97" s="63">
        <f>'Local multi year dist'!BN97</f>
        <v>1914.7740344058363</v>
      </c>
      <c r="BC97" s="63">
        <f>'Local multi year dist'!BO97</f>
        <v>1914.7740344058363</v>
      </c>
      <c r="BD97" s="63">
        <f>'Local multi year dist'!BP97</f>
        <v>1914.7740344058363</v>
      </c>
      <c r="BE97" s="63">
        <f>'Local multi year dist'!BQ97</f>
        <v>1914.7740344058363</v>
      </c>
      <c r="BF97" s="63"/>
      <c r="BG97" s="63"/>
      <c r="BH97" s="63"/>
      <c r="BI97" s="63"/>
      <c r="BJ97" s="63"/>
      <c r="BK97" s="63"/>
      <c r="BL97" s="63"/>
      <c r="BM97" s="63"/>
      <c r="BN97" s="63"/>
      <c r="BO97" s="63"/>
      <c r="BP97" s="63"/>
      <c r="BQ97" s="63"/>
    </row>
    <row r="98" spans="1:69" x14ac:dyDescent="0.3">
      <c r="A98" t="str">
        <f>'Local multi year dist'!M98</f>
        <v>Pittsylvania County</v>
      </c>
      <c r="B98" s="63">
        <f>'Local multi year dist'!N98</f>
        <v>30497.623860397092</v>
      </c>
      <c r="C98" s="63">
        <f>'Local multi year dist'!O98</f>
        <v>193066.58602102395</v>
      </c>
      <c r="D98" s="63">
        <f>'Local multi year dist'!P98</f>
        <v>50094.811451136324</v>
      </c>
      <c r="E98" s="63">
        <f>'Local multi year dist'!Q98</f>
        <v>40117.012447678193</v>
      </c>
      <c r="F98" s="63">
        <f>'Local multi year dist'!R98</f>
        <v>40117.012447293419</v>
      </c>
      <c r="G98" s="63">
        <f>'Local multi year dist'!S98</f>
        <v>46275.135010134487</v>
      </c>
      <c r="H98" s="63">
        <f>'Local multi year dist'!T98</f>
        <v>33838.861111509388</v>
      </c>
      <c r="I98" s="63">
        <f>'Local multi year dist'!U98</f>
        <v>53340.562467207237</v>
      </c>
      <c r="J98" s="63">
        <f>'Local multi year dist'!V98</f>
        <v>55022.807157559604</v>
      </c>
      <c r="K98" s="63">
        <f>'Local multi year dist'!W98</f>
        <v>55022.80719603692</v>
      </c>
      <c r="L98" s="63">
        <f>'Local multi year dist'!X98</f>
        <v>47501.969692007086</v>
      </c>
      <c r="M98" s="63">
        <f>'Local multi year dist'!Y98</f>
        <v>39661.602553860866</v>
      </c>
      <c r="N98" s="63">
        <f>'Local multi year dist'!Z98</f>
        <v>39661.602553860866</v>
      </c>
      <c r="O98" s="63">
        <f>'Local multi year dist'!AA98</f>
        <v>39661.602553860866</v>
      </c>
      <c r="P98" s="63">
        <f>'Local multi year dist'!AB98</f>
        <v>39661.602553860866</v>
      </c>
      <c r="Q98" s="63">
        <f>'Local multi year dist'!AC98</f>
        <v>39661.602553860866</v>
      </c>
      <c r="R98" s="63">
        <f>'Local multi year dist'!AD98</f>
        <v>39661.602553860866</v>
      </c>
      <c r="S98" s="63">
        <f>'Local multi year dist'!AE98</f>
        <v>39661.602553860866</v>
      </c>
      <c r="T98" s="63"/>
      <c r="U98" s="63">
        <f>'Local multi year dist'!AG98</f>
        <v>0</v>
      </c>
      <c r="V98" s="63">
        <f>'Local multi year dist'!AH98</f>
        <v>69861.623727301238</v>
      </c>
      <c r="W98" s="63">
        <f>'Local multi year dist'!AI98</f>
        <v>17521.59634444644</v>
      </c>
      <c r="X98" s="63">
        <f>'Local multi year dist'!AJ98</f>
        <v>14709.571230815336</v>
      </c>
      <c r="Y98" s="63">
        <f>'Local multi year dist'!AK98</f>
        <v>14709.571230674253</v>
      </c>
      <c r="Z98" s="63">
        <f>'Local multi year dist'!AL98</f>
        <v>16967.549503715978</v>
      </c>
      <c r="AA98" s="63">
        <f>'Local multi year dist'!AM98</f>
        <v>12407.582407553438</v>
      </c>
      <c r="AB98" s="63">
        <f>'Local multi year dist'!AN98</f>
        <v>19558.206237975985</v>
      </c>
      <c r="AC98" s="63">
        <f>'Local multi year dist'!AO98</f>
        <v>20175.029291105184</v>
      </c>
      <c r="AD98" s="63">
        <f>'Local multi year dist'!AP98</f>
        <v>20175.029305213535</v>
      </c>
      <c r="AE98" s="63">
        <f>'Local multi year dist'!AQ98</f>
        <v>17417.388887069264</v>
      </c>
      <c r="AF98" s="63">
        <f>'Local multi year dist'!AR98</f>
        <v>14542.587603082318</v>
      </c>
      <c r="AG98" s="63">
        <f>'Local multi year dist'!AS98</f>
        <v>14542.587603082318</v>
      </c>
      <c r="AH98" s="63">
        <f>'Local multi year dist'!AT98</f>
        <v>14542.587603082318</v>
      </c>
      <c r="AI98" s="63">
        <f>'Local multi year dist'!AU98</f>
        <v>14542.587603082318</v>
      </c>
      <c r="AJ98" s="63">
        <f>'Local multi year dist'!AV98</f>
        <v>14542.587603082318</v>
      </c>
      <c r="AK98" s="63">
        <f>'Local multi year dist'!AW98</f>
        <v>14542.587603082318</v>
      </c>
      <c r="AL98" s="63">
        <f>'Local multi year dist'!AX98</f>
        <v>14542.587603082318</v>
      </c>
      <c r="AN98" s="63">
        <f>'Local multi year dist'!AZ98</f>
        <v>0</v>
      </c>
      <c r="AO98" s="63">
        <f>'Local multi year dist'!BA98</f>
        <v>17465.405931825309</v>
      </c>
      <c r="AP98" s="63">
        <f>'Local multi year dist'!BB98</f>
        <v>4380.3990861116099</v>
      </c>
      <c r="AQ98" s="63">
        <f>'Local multi year dist'!BC98</f>
        <v>3677.392807703834</v>
      </c>
      <c r="AR98" s="63">
        <f>'Local multi year dist'!BD98</f>
        <v>3677.3928076685634</v>
      </c>
      <c r="AS98" s="63">
        <f>'Local multi year dist'!BE98</f>
        <v>4241.8873759289945</v>
      </c>
      <c r="AT98" s="63">
        <f>'Local multi year dist'!BF98</f>
        <v>3101.8956018883596</v>
      </c>
      <c r="AU98" s="63">
        <f>'Local multi year dist'!BG98</f>
        <v>4889.5515594939961</v>
      </c>
      <c r="AV98" s="63">
        <f>'Local multi year dist'!BH98</f>
        <v>5043.757322776296</v>
      </c>
      <c r="AW98" s="63">
        <f>'Local multi year dist'!BI98</f>
        <v>5043.7573263033837</v>
      </c>
      <c r="AX98" s="63">
        <f>'Local multi year dist'!BJ98</f>
        <v>4354.3472217673161</v>
      </c>
      <c r="AY98" s="63">
        <f>'Local multi year dist'!BK98</f>
        <v>3635.6469007705796</v>
      </c>
      <c r="AZ98" s="63">
        <f>'Local multi year dist'!BL98</f>
        <v>3635.6469007705796</v>
      </c>
      <c r="BA98" s="63">
        <f>'Local multi year dist'!BM98</f>
        <v>3635.6469007705796</v>
      </c>
      <c r="BB98" s="63">
        <f>'Local multi year dist'!BN98</f>
        <v>3635.6469007705796</v>
      </c>
      <c r="BC98" s="63">
        <f>'Local multi year dist'!BO98</f>
        <v>3635.6469007705796</v>
      </c>
      <c r="BD98" s="63">
        <f>'Local multi year dist'!BP98</f>
        <v>3635.6469007705796</v>
      </c>
      <c r="BE98" s="63">
        <f>'Local multi year dist'!BQ98</f>
        <v>3635.6469007705796</v>
      </c>
      <c r="BF98" s="63"/>
      <c r="BG98" s="63"/>
      <c r="BH98" s="63"/>
      <c r="BI98" s="63"/>
      <c r="BJ98" s="63"/>
      <c r="BK98" s="63"/>
      <c r="BL98" s="63"/>
      <c r="BM98" s="63"/>
      <c r="BN98" s="63"/>
      <c r="BO98" s="63"/>
      <c r="BP98" s="63"/>
      <c r="BQ98" s="63"/>
    </row>
    <row r="99" spans="1:69" x14ac:dyDescent="0.3">
      <c r="A99" t="str">
        <f>'Local multi year dist'!M99</f>
        <v>Poquoson City</v>
      </c>
      <c r="B99" s="63">
        <f>'Local multi year dist'!N99</f>
        <v>7563.4107173784696</v>
      </c>
      <c r="C99" s="63">
        <f>'Local multi year dist'!O99</f>
        <v>47880.513333213879</v>
      </c>
      <c r="D99" s="63">
        <f>'Local multi year dist'!P99</f>
        <v>12423.513239881793</v>
      </c>
      <c r="E99" s="63">
        <f>'Local multi year dist'!Q99</f>
        <v>9949.0190870241786</v>
      </c>
      <c r="F99" s="63">
        <f>'Local multi year dist'!R99</f>
        <v>9949.0190869287544</v>
      </c>
      <c r="G99" s="63">
        <f>'Local multi year dist'!S99</f>
        <v>11476.233482513338</v>
      </c>
      <c r="H99" s="63">
        <f>'Local multi year dist'!T99</f>
        <v>8392.0375556543167</v>
      </c>
      <c r="I99" s="63">
        <f>'Local multi year dist'!U99</f>
        <v>13228.459491867379</v>
      </c>
      <c r="J99" s="63">
        <f>'Local multi year dist'!V99</f>
        <v>13645.656175074764</v>
      </c>
      <c r="K99" s="63">
        <f>'Local multi year dist'!W99</f>
        <v>13645.656184617139</v>
      </c>
      <c r="L99" s="63">
        <f>'Local multi year dist'!X99</f>
        <v>11780.488483617743</v>
      </c>
      <c r="M99" s="63">
        <f>'Local multi year dist'!Y99</f>
        <v>9836.0774333574827</v>
      </c>
      <c r="N99" s="63">
        <f>'Local multi year dist'!Z99</f>
        <v>9836.0774333574827</v>
      </c>
      <c r="O99" s="63">
        <f>'Local multi year dist'!AA99</f>
        <v>9836.0774333574827</v>
      </c>
      <c r="P99" s="63">
        <f>'Local multi year dist'!AB99</f>
        <v>9836.0774333574827</v>
      </c>
      <c r="Q99" s="63">
        <f>'Local multi year dist'!AC99</f>
        <v>9836.0774333574827</v>
      </c>
      <c r="R99" s="63">
        <f>'Local multi year dist'!AD99</f>
        <v>9836.0774333574827</v>
      </c>
      <c r="S99" s="63">
        <f>'Local multi year dist'!AE99</f>
        <v>9836.0774333574827</v>
      </c>
      <c r="T99" s="63"/>
      <c r="U99" s="63">
        <f>'Local multi year dist'!AG99</f>
        <v>0</v>
      </c>
      <c r="V99" s="63">
        <f>'Local multi year dist'!AH99</f>
        <v>17325.682684370684</v>
      </c>
      <c r="W99" s="63">
        <f>'Local multi year dist'!AI99</f>
        <v>4345.3558934227121</v>
      </c>
      <c r="X99" s="63">
        <f>'Local multi year dist'!AJ99</f>
        <v>3647.9736652421989</v>
      </c>
      <c r="Y99" s="63">
        <f>'Local multi year dist'!AK99</f>
        <v>3647.9736652072102</v>
      </c>
      <c r="Z99" s="63">
        <f>'Local multi year dist'!AL99</f>
        <v>4207.9522769215573</v>
      </c>
      <c r="AA99" s="63">
        <f>'Local multi year dist'!AM99</f>
        <v>3077.080437073249</v>
      </c>
      <c r="AB99" s="63">
        <f>'Local multi year dist'!AN99</f>
        <v>4850.4351470180382</v>
      </c>
      <c r="AC99" s="63">
        <f>'Local multi year dist'!AO99</f>
        <v>5003.4072641940793</v>
      </c>
      <c r="AD99" s="63">
        <f>'Local multi year dist'!AP99</f>
        <v>5003.4072676929509</v>
      </c>
      <c r="AE99" s="63">
        <f>'Local multi year dist'!AQ99</f>
        <v>4319.5124439931724</v>
      </c>
      <c r="AF99" s="63">
        <f>'Local multi year dist'!AR99</f>
        <v>3606.5617255644102</v>
      </c>
      <c r="AG99" s="63">
        <f>'Local multi year dist'!AS99</f>
        <v>3606.5617255644102</v>
      </c>
      <c r="AH99" s="63">
        <f>'Local multi year dist'!AT99</f>
        <v>3606.5617255644102</v>
      </c>
      <c r="AI99" s="63">
        <f>'Local multi year dist'!AU99</f>
        <v>3606.5617255644102</v>
      </c>
      <c r="AJ99" s="63">
        <f>'Local multi year dist'!AV99</f>
        <v>3606.5617255644102</v>
      </c>
      <c r="AK99" s="63">
        <f>'Local multi year dist'!AW99</f>
        <v>3606.5617255644102</v>
      </c>
      <c r="AL99" s="63">
        <f>'Local multi year dist'!AX99</f>
        <v>3606.5617255644102</v>
      </c>
      <c r="AN99" s="63">
        <f>'Local multi year dist'!AZ99</f>
        <v>0</v>
      </c>
      <c r="AO99" s="63">
        <f>'Local multi year dist'!BA99</f>
        <v>4331.420671092671</v>
      </c>
      <c r="AP99" s="63">
        <f>'Local multi year dist'!BB99</f>
        <v>1086.338973355678</v>
      </c>
      <c r="AQ99" s="63">
        <f>'Local multi year dist'!BC99</f>
        <v>911.99341631054972</v>
      </c>
      <c r="AR99" s="63">
        <f>'Local multi year dist'!BD99</f>
        <v>911.99341630180254</v>
      </c>
      <c r="AS99" s="63">
        <f>'Local multi year dist'!BE99</f>
        <v>1051.9880692303893</v>
      </c>
      <c r="AT99" s="63">
        <f>'Local multi year dist'!BF99</f>
        <v>769.27010926831224</v>
      </c>
      <c r="AU99" s="63">
        <f>'Local multi year dist'!BG99</f>
        <v>1212.6087867545095</v>
      </c>
      <c r="AV99" s="63">
        <f>'Local multi year dist'!BH99</f>
        <v>1250.8518160485198</v>
      </c>
      <c r="AW99" s="63">
        <f>'Local multi year dist'!BI99</f>
        <v>1250.8518169232377</v>
      </c>
      <c r="AX99" s="63">
        <f>'Local multi year dist'!BJ99</f>
        <v>1079.8781109982931</v>
      </c>
      <c r="AY99" s="63">
        <f>'Local multi year dist'!BK99</f>
        <v>901.64043139110254</v>
      </c>
      <c r="AZ99" s="63">
        <f>'Local multi year dist'!BL99</f>
        <v>901.64043139110254</v>
      </c>
      <c r="BA99" s="63">
        <f>'Local multi year dist'!BM99</f>
        <v>901.64043139110254</v>
      </c>
      <c r="BB99" s="63">
        <f>'Local multi year dist'!BN99</f>
        <v>901.64043139110254</v>
      </c>
      <c r="BC99" s="63">
        <f>'Local multi year dist'!BO99</f>
        <v>901.64043139110254</v>
      </c>
      <c r="BD99" s="63">
        <f>'Local multi year dist'!BP99</f>
        <v>901.64043139110254</v>
      </c>
      <c r="BE99" s="63">
        <f>'Local multi year dist'!BQ99</f>
        <v>901.64043139110254</v>
      </c>
      <c r="BF99" s="63"/>
      <c r="BG99" s="63"/>
      <c r="BH99" s="63"/>
      <c r="BI99" s="63"/>
      <c r="BJ99" s="63"/>
      <c r="BK99" s="63"/>
      <c r="BL99" s="63"/>
      <c r="BM99" s="63"/>
      <c r="BN99" s="63"/>
      <c r="BO99" s="63"/>
      <c r="BP99" s="63"/>
      <c r="BQ99" s="63"/>
    </row>
    <row r="100" spans="1:69" x14ac:dyDescent="0.3">
      <c r="A100" t="str">
        <f>'Local multi year dist'!M100</f>
        <v>Portsmouth City</v>
      </c>
      <c r="B100" s="63">
        <f>'Local multi year dist'!N100</f>
        <v>78765.19655678545</v>
      </c>
      <c r="C100" s="63">
        <f>'Local multi year dist'!O100</f>
        <v>498626.63616363046</v>
      </c>
      <c r="D100" s="63">
        <f>'Local multi year dist'!P100</f>
        <v>129378.19970780124</v>
      </c>
      <c r="E100" s="63">
        <f>'Local multi year dist'!Q100</f>
        <v>103608.87081487007</v>
      </c>
      <c r="F100" s="63">
        <f>'Local multi year dist'!R100</f>
        <v>103608.87081387633</v>
      </c>
      <c r="G100" s="63">
        <f>'Local multi year dist'!S100</f>
        <v>119513.24868617384</v>
      </c>
      <c r="H100" s="63">
        <f>'Local multi year dist'!T100</f>
        <v>87394.498630658127</v>
      </c>
      <c r="I100" s="63">
        <f>'Local multi year dist'!U100</f>
        <v>137760.89266530704</v>
      </c>
      <c r="J100" s="63">
        <f>'Local multi year dist'!V100</f>
        <v>142105.56995225706</v>
      </c>
      <c r="K100" s="63">
        <f>'Local multi year dist'!W100</f>
        <v>142105.57005163116</v>
      </c>
      <c r="L100" s="63">
        <f>'Local multi year dist'!X100</f>
        <v>122681.75372455681</v>
      </c>
      <c r="M100" s="63">
        <f>'Local multi year dist'!Y100</f>
        <v>102432.69886243787</v>
      </c>
      <c r="N100" s="63">
        <f>'Local multi year dist'!Z100</f>
        <v>102432.69886243787</v>
      </c>
      <c r="O100" s="63">
        <f>'Local multi year dist'!AA100</f>
        <v>102432.69886243787</v>
      </c>
      <c r="P100" s="63">
        <f>'Local multi year dist'!AB100</f>
        <v>102432.69886243787</v>
      </c>
      <c r="Q100" s="63">
        <f>'Local multi year dist'!AC100</f>
        <v>102432.69886243787</v>
      </c>
      <c r="R100" s="63">
        <f>'Local multi year dist'!AD100</f>
        <v>102432.69886243787</v>
      </c>
      <c r="S100" s="63">
        <f>'Local multi year dist'!AE100</f>
        <v>102432.69886243787</v>
      </c>
      <c r="T100" s="63"/>
      <c r="U100" s="63">
        <f>'Local multi year dist'!AG100</f>
        <v>0</v>
      </c>
      <c r="V100" s="63">
        <f>'Local multi year dist'!AH100</f>
        <v>180429.28687970975</v>
      </c>
      <c r="W100" s="63">
        <f>'Local multi year dist'!AI100</f>
        <v>45252.442825590282</v>
      </c>
      <c r="X100" s="63">
        <f>'Local multi year dist'!AJ100</f>
        <v>37989.919298785695</v>
      </c>
      <c r="Y100" s="63">
        <f>'Local multi year dist'!AK100</f>
        <v>37989.919298421322</v>
      </c>
      <c r="Z100" s="63">
        <f>'Local multi year dist'!AL100</f>
        <v>43821.524518263737</v>
      </c>
      <c r="AA100" s="63">
        <f>'Local multi year dist'!AM100</f>
        <v>32044.649497907973</v>
      </c>
      <c r="AB100" s="63">
        <f>'Local multi year dist'!AN100</f>
        <v>50512.327310612578</v>
      </c>
      <c r="AC100" s="63">
        <f>'Local multi year dist'!AO100</f>
        <v>52105.375649160924</v>
      </c>
      <c r="AD100" s="63">
        <f>'Local multi year dist'!AP100</f>
        <v>52105.37568559809</v>
      </c>
      <c r="AE100" s="63">
        <f>'Local multi year dist'!AQ100</f>
        <v>44983.309699004159</v>
      </c>
      <c r="AF100" s="63">
        <f>'Local multi year dist'!AR100</f>
        <v>37558.656249560547</v>
      </c>
      <c r="AG100" s="63">
        <f>'Local multi year dist'!AS100</f>
        <v>37558.656249560547</v>
      </c>
      <c r="AH100" s="63">
        <f>'Local multi year dist'!AT100</f>
        <v>37558.656249560547</v>
      </c>
      <c r="AI100" s="63">
        <f>'Local multi year dist'!AU100</f>
        <v>37558.656249560547</v>
      </c>
      <c r="AJ100" s="63">
        <f>'Local multi year dist'!AV100</f>
        <v>37558.656249560547</v>
      </c>
      <c r="AK100" s="63">
        <f>'Local multi year dist'!AW100</f>
        <v>37558.656249560547</v>
      </c>
      <c r="AL100" s="63">
        <f>'Local multi year dist'!AX100</f>
        <v>37558.656249560547</v>
      </c>
      <c r="AN100" s="63">
        <f>'Local multi year dist'!AZ100</f>
        <v>0</v>
      </c>
      <c r="AO100" s="63">
        <f>'Local multi year dist'!BA100</f>
        <v>45107.321719927437</v>
      </c>
      <c r="AP100" s="63">
        <f>'Local multi year dist'!BB100</f>
        <v>11313.110706397571</v>
      </c>
      <c r="AQ100" s="63">
        <f>'Local multi year dist'!BC100</f>
        <v>9497.4798246964237</v>
      </c>
      <c r="AR100" s="63">
        <f>'Local multi year dist'!BD100</f>
        <v>9497.4798246053306</v>
      </c>
      <c r="AS100" s="63">
        <f>'Local multi year dist'!BE100</f>
        <v>10955.381129565934</v>
      </c>
      <c r="AT100" s="63">
        <f>'Local multi year dist'!BF100</f>
        <v>8011.1623744769931</v>
      </c>
      <c r="AU100" s="63">
        <f>'Local multi year dist'!BG100</f>
        <v>12628.081827653145</v>
      </c>
      <c r="AV100" s="63">
        <f>'Local multi year dist'!BH100</f>
        <v>13026.343912290231</v>
      </c>
      <c r="AW100" s="63">
        <f>'Local multi year dist'!BI100</f>
        <v>13026.343921399523</v>
      </c>
      <c r="AX100" s="63">
        <f>'Local multi year dist'!BJ100</f>
        <v>11245.82742475104</v>
      </c>
      <c r="AY100" s="63">
        <f>'Local multi year dist'!BK100</f>
        <v>9389.6640623901367</v>
      </c>
      <c r="AZ100" s="63">
        <f>'Local multi year dist'!BL100</f>
        <v>9389.6640623901367</v>
      </c>
      <c r="BA100" s="63">
        <f>'Local multi year dist'!BM100</f>
        <v>9389.6640623901367</v>
      </c>
      <c r="BB100" s="63">
        <f>'Local multi year dist'!BN100</f>
        <v>9389.6640623901367</v>
      </c>
      <c r="BC100" s="63">
        <f>'Local multi year dist'!BO100</f>
        <v>9389.6640623901367</v>
      </c>
      <c r="BD100" s="63">
        <f>'Local multi year dist'!BP100</f>
        <v>9389.6640623901367</v>
      </c>
      <c r="BE100" s="63">
        <f>'Local multi year dist'!BQ100</f>
        <v>9389.6640623901367</v>
      </c>
      <c r="BF100" s="63"/>
      <c r="BG100" s="63"/>
      <c r="BH100" s="63"/>
      <c r="BI100" s="63"/>
      <c r="BJ100" s="63"/>
      <c r="BK100" s="63"/>
      <c r="BL100" s="63"/>
      <c r="BM100" s="63"/>
      <c r="BN100" s="63"/>
      <c r="BO100" s="63"/>
      <c r="BP100" s="63"/>
      <c r="BQ100" s="63"/>
    </row>
    <row r="101" spans="1:69" x14ac:dyDescent="0.3">
      <c r="A101" t="str">
        <f>'Local multi year dist'!M101</f>
        <v>Powhatan County</v>
      </c>
      <c r="B101" s="63">
        <f>'Local multi year dist'!N101</f>
        <v>10653.836601898704</v>
      </c>
      <c r="C101" s="63">
        <f>'Local multi year dist'!O101</f>
        <v>67444.594050010943</v>
      </c>
      <c r="D101" s="63">
        <f>'Local multi year dist'!P101</f>
        <v>17499.787466930266</v>
      </c>
      <c r="E101" s="63">
        <f>'Local multi year dist'!Q101</f>
        <v>14014.20968172223</v>
      </c>
      <c r="F101" s="63">
        <f>'Local multi year dist'!R101</f>
        <v>14014.209681587816</v>
      </c>
      <c r="G101" s="63">
        <f>'Local multi year dist'!S101</f>
        <v>16165.447163540292</v>
      </c>
      <c r="H101" s="63">
        <f>'Local multi year dist'!T101</f>
        <v>11821.042148287263</v>
      </c>
      <c r="I101" s="63">
        <f>'Local multi year dist'!U101</f>
        <v>18633.636488544369</v>
      </c>
      <c r="J101" s="63">
        <f>'Local multi year dist'!V101</f>
        <v>19221.300633707462</v>
      </c>
      <c r="K101" s="63">
        <f>'Local multi year dist'!W101</f>
        <v>19221.300647148873</v>
      </c>
      <c r="L101" s="63">
        <f>'Local multi year dist'!X101</f>
        <v>16594.021412407787</v>
      </c>
      <c r="M101" s="63">
        <f>'Local multi year dist'!Y101</f>
        <v>13855.119825482045</v>
      </c>
      <c r="N101" s="63">
        <f>'Local multi year dist'!Z101</f>
        <v>13855.119825482045</v>
      </c>
      <c r="O101" s="63">
        <f>'Local multi year dist'!AA101</f>
        <v>13855.119825482045</v>
      </c>
      <c r="P101" s="63">
        <f>'Local multi year dist'!AB101</f>
        <v>13855.119825482045</v>
      </c>
      <c r="Q101" s="63">
        <f>'Local multi year dist'!AC101</f>
        <v>13855.119825482045</v>
      </c>
      <c r="R101" s="63">
        <f>'Local multi year dist'!AD101</f>
        <v>13855.119825482045</v>
      </c>
      <c r="S101" s="63">
        <f>'Local multi year dist'!AE101</f>
        <v>13855.119825482045</v>
      </c>
      <c r="T101" s="63"/>
      <c r="U101" s="63">
        <f>'Local multi year dist'!AG101</f>
        <v>0</v>
      </c>
      <c r="V101" s="63">
        <f>'Local multi year dist'!AH101</f>
        <v>24404.993888737201</v>
      </c>
      <c r="W101" s="63">
        <f>'Local multi year dist'!AI101</f>
        <v>6120.8776563266156</v>
      </c>
      <c r="X101" s="63">
        <f>'Local multi year dist'!AJ101</f>
        <v>5138.5435499648174</v>
      </c>
      <c r="Y101" s="63">
        <f>'Local multi year dist'!AK101</f>
        <v>5138.5435499155328</v>
      </c>
      <c r="Z101" s="63">
        <f>'Local multi year dist'!AL101</f>
        <v>5927.3306266314403</v>
      </c>
      <c r="AA101" s="63">
        <f>'Local multi year dist'!AM101</f>
        <v>4334.3821210386623</v>
      </c>
      <c r="AB101" s="63">
        <f>'Local multi year dist'!AN101</f>
        <v>6832.3333791329351</v>
      </c>
      <c r="AC101" s="63">
        <f>'Local multi year dist'!AO101</f>
        <v>7047.8102323594021</v>
      </c>
      <c r="AD101" s="63">
        <f>'Local multi year dist'!AP101</f>
        <v>7047.8102372879193</v>
      </c>
      <c r="AE101" s="63">
        <f>'Local multi year dist'!AQ101</f>
        <v>6084.4745178828553</v>
      </c>
      <c r="AF101" s="63">
        <f>'Local multi year dist'!AR101</f>
        <v>5080.2106026767497</v>
      </c>
      <c r="AG101" s="63">
        <f>'Local multi year dist'!AS101</f>
        <v>5080.2106026767497</v>
      </c>
      <c r="AH101" s="63">
        <f>'Local multi year dist'!AT101</f>
        <v>5080.2106026767497</v>
      </c>
      <c r="AI101" s="63">
        <f>'Local multi year dist'!AU101</f>
        <v>5080.2106026767497</v>
      </c>
      <c r="AJ101" s="63">
        <f>'Local multi year dist'!AV101</f>
        <v>5080.2106026767497</v>
      </c>
      <c r="AK101" s="63">
        <f>'Local multi year dist'!AW101</f>
        <v>5080.2106026767497</v>
      </c>
      <c r="AL101" s="63">
        <f>'Local multi year dist'!AX101</f>
        <v>5080.2106026767497</v>
      </c>
      <c r="AN101" s="63">
        <f>'Local multi year dist'!AZ101</f>
        <v>0</v>
      </c>
      <c r="AO101" s="63">
        <f>'Local multi year dist'!BA101</f>
        <v>6101.2484721843002</v>
      </c>
      <c r="AP101" s="63">
        <f>'Local multi year dist'!BB101</f>
        <v>1530.2194140816539</v>
      </c>
      <c r="AQ101" s="63">
        <f>'Local multi year dist'!BC101</f>
        <v>1284.6358874912044</v>
      </c>
      <c r="AR101" s="63">
        <f>'Local multi year dist'!BD101</f>
        <v>1284.6358874788832</v>
      </c>
      <c r="AS101" s="63">
        <f>'Local multi year dist'!BE101</f>
        <v>1481.8326566578601</v>
      </c>
      <c r="AT101" s="63">
        <f>'Local multi year dist'!BF101</f>
        <v>1083.5955302596656</v>
      </c>
      <c r="AU101" s="63">
        <f>'Local multi year dist'!BG101</f>
        <v>1708.0833447832338</v>
      </c>
      <c r="AV101" s="63">
        <f>'Local multi year dist'!BH101</f>
        <v>1761.9525580898505</v>
      </c>
      <c r="AW101" s="63">
        <f>'Local multi year dist'!BI101</f>
        <v>1761.9525593219798</v>
      </c>
      <c r="AX101" s="63">
        <f>'Local multi year dist'!BJ101</f>
        <v>1521.1186294707138</v>
      </c>
      <c r="AY101" s="63">
        <f>'Local multi year dist'!BK101</f>
        <v>1270.0526506691874</v>
      </c>
      <c r="AZ101" s="63">
        <f>'Local multi year dist'!BL101</f>
        <v>1270.0526506691874</v>
      </c>
      <c r="BA101" s="63">
        <f>'Local multi year dist'!BM101</f>
        <v>1270.0526506691874</v>
      </c>
      <c r="BB101" s="63">
        <f>'Local multi year dist'!BN101</f>
        <v>1270.0526506691874</v>
      </c>
      <c r="BC101" s="63">
        <f>'Local multi year dist'!BO101</f>
        <v>1270.0526506691874</v>
      </c>
      <c r="BD101" s="63">
        <f>'Local multi year dist'!BP101</f>
        <v>1270.0526506691874</v>
      </c>
      <c r="BE101" s="63">
        <f>'Local multi year dist'!BQ101</f>
        <v>1270.0526506691874</v>
      </c>
      <c r="BF101" s="63"/>
      <c r="BG101" s="63"/>
      <c r="BH101" s="63"/>
      <c r="BI101" s="63"/>
      <c r="BJ101" s="63"/>
      <c r="BK101" s="63"/>
      <c r="BL101" s="63"/>
      <c r="BM101" s="63"/>
      <c r="BN101" s="63"/>
      <c r="BO101" s="63"/>
      <c r="BP101" s="63"/>
      <c r="BQ101" s="63"/>
    </row>
    <row r="102" spans="1:69" x14ac:dyDescent="0.3">
      <c r="A102" t="str">
        <f>'Local multi year dist'!M102</f>
        <v>Prince Edward County</v>
      </c>
      <c r="B102" s="63">
        <f>'Local multi year dist'!N102</f>
        <v>7726.0647113005871</v>
      </c>
      <c r="C102" s="63">
        <f>'Local multi year dist'!O102</f>
        <v>48910.201791992666</v>
      </c>
      <c r="D102" s="63">
        <f>'Local multi year dist'!P102</f>
        <v>12690.685567621185</v>
      </c>
      <c r="E102" s="63">
        <f>'Local multi year dist'!Q102</f>
        <v>10162.976486745129</v>
      </c>
      <c r="F102" s="63">
        <f>'Local multi year dist'!R102</f>
        <v>10162.976486647653</v>
      </c>
      <c r="G102" s="63">
        <f>'Local multi year dist'!S102</f>
        <v>11723.034202567387</v>
      </c>
      <c r="H102" s="63">
        <f>'Local multi year dist'!T102</f>
        <v>8572.5114815823654</v>
      </c>
      <c r="I102" s="63">
        <f>'Local multi year dist'!U102</f>
        <v>13512.942491692482</v>
      </c>
      <c r="J102" s="63">
        <f>'Local multi year dist'!V102</f>
        <v>13939.111146581747</v>
      </c>
      <c r="K102" s="63">
        <f>'Local multi year dist'!W102</f>
        <v>13939.111156329336</v>
      </c>
      <c r="L102" s="63">
        <f>'Local multi year dist'!X102</f>
        <v>12033.832321975113</v>
      </c>
      <c r="M102" s="63">
        <f>'Local multi year dist'!Y102</f>
        <v>10047.605980311408</v>
      </c>
      <c r="N102" s="63">
        <f>'Local multi year dist'!Z102</f>
        <v>10047.605980311408</v>
      </c>
      <c r="O102" s="63">
        <f>'Local multi year dist'!AA102</f>
        <v>10047.605980311408</v>
      </c>
      <c r="P102" s="63">
        <f>'Local multi year dist'!AB102</f>
        <v>10047.605980311408</v>
      </c>
      <c r="Q102" s="63">
        <f>'Local multi year dist'!AC102</f>
        <v>10047.605980311408</v>
      </c>
      <c r="R102" s="63">
        <f>'Local multi year dist'!AD102</f>
        <v>10047.605980311408</v>
      </c>
      <c r="S102" s="63">
        <f>'Local multi year dist'!AE102</f>
        <v>10047.605980311408</v>
      </c>
      <c r="T102" s="63"/>
      <c r="U102" s="63">
        <f>'Local multi year dist'!AG102</f>
        <v>0</v>
      </c>
      <c r="V102" s="63">
        <f>'Local multi year dist'!AH102</f>
        <v>17698.278010916289</v>
      </c>
      <c r="W102" s="63">
        <f>'Local multi year dist'!AI102</f>
        <v>4438.8044072597595</v>
      </c>
      <c r="X102" s="63">
        <f>'Local multi year dist'!AJ102</f>
        <v>3726.4247118065468</v>
      </c>
      <c r="Y102" s="63">
        <f>'Local multi year dist'!AK102</f>
        <v>3726.424711770806</v>
      </c>
      <c r="Z102" s="63">
        <f>'Local multi year dist'!AL102</f>
        <v>4298.4458742747083</v>
      </c>
      <c r="AA102" s="63">
        <f>'Local multi year dist'!AM102</f>
        <v>3143.2542099135335</v>
      </c>
      <c r="AB102" s="63">
        <f>'Local multi year dist'!AN102</f>
        <v>4954.7455802872428</v>
      </c>
      <c r="AC102" s="63">
        <f>'Local multi year dist'!AO102</f>
        <v>5111.007420413307</v>
      </c>
      <c r="AD102" s="63">
        <f>'Local multi year dist'!AP102</f>
        <v>5111.007423987422</v>
      </c>
      <c r="AE102" s="63">
        <f>'Local multi year dist'!AQ102</f>
        <v>4412.4051847242081</v>
      </c>
      <c r="AF102" s="63">
        <f>'Local multi year dist'!AR102</f>
        <v>3684.1221927808488</v>
      </c>
      <c r="AG102" s="63">
        <f>'Local multi year dist'!AS102</f>
        <v>3684.1221927808488</v>
      </c>
      <c r="AH102" s="63">
        <f>'Local multi year dist'!AT102</f>
        <v>3684.1221927808488</v>
      </c>
      <c r="AI102" s="63">
        <f>'Local multi year dist'!AU102</f>
        <v>3684.1221927808488</v>
      </c>
      <c r="AJ102" s="63">
        <f>'Local multi year dist'!AV102</f>
        <v>3684.1221927808488</v>
      </c>
      <c r="AK102" s="63">
        <f>'Local multi year dist'!AW102</f>
        <v>3684.1221927808488</v>
      </c>
      <c r="AL102" s="63">
        <f>'Local multi year dist'!AX102</f>
        <v>3684.1221927808488</v>
      </c>
      <c r="AN102" s="63">
        <f>'Local multi year dist'!AZ102</f>
        <v>0</v>
      </c>
      <c r="AO102" s="63">
        <f>'Local multi year dist'!BA102</f>
        <v>4424.5695027290722</v>
      </c>
      <c r="AP102" s="63">
        <f>'Local multi year dist'!BB102</f>
        <v>1109.7011018149399</v>
      </c>
      <c r="AQ102" s="63">
        <f>'Local multi year dist'!BC102</f>
        <v>931.60617795163671</v>
      </c>
      <c r="AR102" s="63">
        <f>'Local multi year dist'!BD102</f>
        <v>931.60617794270149</v>
      </c>
      <c r="AS102" s="63">
        <f>'Local multi year dist'!BE102</f>
        <v>1074.6114685686771</v>
      </c>
      <c r="AT102" s="63">
        <f>'Local multi year dist'!BF102</f>
        <v>785.81355247838337</v>
      </c>
      <c r="AU102" s="63">
        <f>'Local multi year dist'!BG102</f>
        <v>1238.6863950718107</v>
      </c>
      <c r="AV102" s="63">
        <f>'Local multi year dist'!BH102</f>
        <v>1277.7518551033268</v>
      </c>
      <c r="AW102" s="63">
        <f>'Local multi year dist'!BI102</f>
        <v>1277.7518559968555</v>
      </c>
      <c r="AX102" s="63">
        <f>'Local multi year dist'!BJ102</f>
        <v>1103.101296181052</v>
      </c>
      <c r="AY102" s="63">
        <f>'Local multi year dist'!BK102</f>
        <v>921.03054819521219</v>
      </c>
      <c r="AZ102" s="63">
        <f>'Local multi year dist'!BL102</f>
        <v>921.03054819521219</v>
      </c>
      <c r="BA102" s="63">
        <f>'Local multi year dist'!BM102</f>
        <v>921.03054819521219</v>
      </c>
      <c r="BB102" s="63">
        <f>'Local multi year dist'!BN102</f>
        <v>921.03054819521219</v>
      </c>
      <c r="BC102" s="63">
        <f>'Local multi year dist'!BO102</f>
        <v>921.03054819521219</v>
      </c>
      <c r="BD102" s="63">
        <f>'Local multi year dist'!BP102</f>
        <v>921.03054819521219</v>
      </c>
      <c r="BE102" s="63">
        <f>'Local multi year dist'!BQ102</f>
        <v>921.03054819521219</v>
      </c>
      <c r="BF102" s="63"/>
      <c r="BG102" s="63"/>
      <c r="BH102" s="63"/>
      <c r="BI102" s="63"/>
      <c r="BJ102" s="63"/>
      <c r="BK102" s="63"/>
      <c r="BL102" s="63"/>
      <c r="BM102" s="63"/>
      <c r="BN102" s="63"/>
      <c r="BO102" s="63"/>
      <c r="BP102" s="63"/>
      <c r="BQ102" s="63"/>
    </row>
    <row r="103" spans="1:69" x14ac:dyDescent="0.3">
      <c r="A103" t="str">
        <f>'Local multi year dist'!M103</f>
        <v>Prince George County</v>
      </c>
      <c r="B103" s="63">
        <f>'Local multi year dist'!N103</f>
        <v>14272.887966665821</v>
      </c>
      <c r="C103" s="63">
        <f>'Local multi year dist'!O103</f>
        <v>90355.162257839082</v>
      </c>
      <c r="D103" s="63">
        <f>'Local multi year dist'!P103</f>
        <v>23444.371759131769</v>
      </c>
      <c r="E103" s="63">
        <f>'Local multi year dist'!Q103</f>
        <v>18774.761825513371</v>
      </c>
      <c r="F103" s="63">
        <f>'Local multi year dist'!R103</f>
        <v>18774.761825333295</v>
      </c>
      <c r="G103" s="63">
        <f>'Local multi year dist'!S103</f>
        <v>21656.763184742911</v>
      </c>
      <c r="H103" s="63">
        <f>'Local multi year dist'!T103</f>
        <v>15836.587000186371</v>
      </c>
      <c r="I103" s="63">
        <f>'Local multi year dist'!U103</f>
        <v>24963.383234652956</v>
      </c>
      <c r="J103" s="63">
        <f>'Local multi year dist'!V103</f>
        <v>25750.67374973786</v>
      </c>
      <c r="K103" s="63">
        <f>'Local multi year dist'!W103</f>
        <v>25750.673767745247</v>
      </c>
      <c r="L103" s="63">
        <f>'Local multi year dist'!X103</f>
        <v>22230.921815859288</v>
      </c>
      <c r="M103" s="63">
        <f>'Local multi year dist'!Y103</f>
        <v>18561.629995206862</v>
      </c>
      <c r="N103" s="63">
        <f>'Local multi year dist'!Z103</f>
        <v>18561.629995206862</v>
      </c>
      <c r="O103" s="63">
        <f>'Local multi year dist'!AA103</f>
        <v>18561.629995206862</v>
      </c>
      <c r="P103" s="63">
        <f>'Local multi year dist'!AB103</f>
        <v>18561.629995206862</v>
      </c>
      <c r="Q103" s="63">
        <f>'Local multi year dist'!AC103</f>
        <v>18561.629995206862</v>
      </c>
      <c r="R103" s="63">
        <f>'Local multi year dist'!AD103</f>
        <v>18561.629995206862</v>
      </c>
      <c r="S103" s="63">
        <f>'Local multi year dist'!AE103</f>
        <v>18561.629995206862</v>
      </c>
      <c r="T103" s="63"/>
      <c r="U103" s="63">
        <f>'Local multi year dist'!AG103</f>
        <v>0</v>
      </c>
      <c r="V103" s="63">
        <f>'Local multi year dist'!AH103</f>
        <v>32695.239904376936</v>
      </c>
      <c r="W103" s="63">
        <f>'Local multi year dist'!AI103</f>
        <v>8200.1070892009247</v>
      </c>
      <c r="X103" s="63">
        <f>'Local multi year dist'!AJ103</f>
        <v>6884.0793360215685</v>
      </c>
      <c r="Y103" s="63">
        <f>'Local multi year dist'!AK103</f>
        <v>6884.0793359555419</v>
      </c>
      <c r="Z103" s="63">
        <f>'Local multi year dist'!AL103</f>
        <v>7940.8131677390675</v>
      </c>
      <c r="AA103" s="63">
        <f>'Local multi year dist'!AM103</f>
        <v>5806.748566735002</v>
      </c>
      <c r="AB103" s="63">
        <f>'Local multi year dist'!AN103</f>
        <v>9153.24051937275</v>
      </c>
      <c r="AC103" s="63">
        <f>'Local multi year dist'!AO103</f>
        <v>9441.9137082372145</v>
      </c>
      <c r="AD103" s="63">
        <f>'Local multi year dist'!AP103</f>
        <v>9441.9137148399222</v>
      </c>
      <c r="AE103" s="63">
        <f>'Local multi year dist'!AQ103</f>
        <v>8151.3379991484062</v>
      </c>
      <c r="AF103" s="63">
        <f>'Local multi year dist'!AR103</f>
        <v>6805.9309982425157</v>
      </c>
      <c r="AG103" s="63">
        <f>'Local multi year dist'!AS103</f>
        <v>6805.9309982425157</v>
      </c>
      <c r="AH103" s="63">
        <f>'Local multi year dist'!AT103</f>
        <v>6805.9309982425157</v>
      </c>
      <c r="AI103" s="63">
        <f>'Local multi year dist'!AU103</f>
        <v>6805.9309982425157</v>
      </c>
      <c r="AJ103" s="63">
        <f>'Local multi year dist'!AV103</f>
        <v>6805.9309982425157</v>
      </c>
      <c r="AK103" s="63">
        <f>'Local multi year dist'!AW103</f>
        <v>6805.9309982425157</v>
      </c>
      <c r="AL103" s="63">
        <f>'Local multi year dist'!AX103</f>
        <v>6805.9309982425157</v>
      </c>
      <c r="AN103" s="63">
        <f>'Local multi year dist'!AZ103</f>
        <v>0</v>
      </c>
      <c r="AO103" s="63">
        <f>'Local multi year dist'!BA103</f>
        <v>8173.8099760942341</v>
      </c>
      <c r="AP103" s="63">
        <f>'Local multi year dist'!BB103</f>
        <v>2050.0267723002312</v>
      </c>
      <c r="AQ103" s="63">
        <f>'Local multi year dist'!BC103</f>
        <v>1721.0198340053921</v>
      </c>
      <c r="AR103" s="63">
        <f>'Local multi year dist'!BD103</f>
        <v>1721.0198339888855</v>
      </c>
      <c r="AS103" s="63">
        <f>'Local multi year dist'!BE103</f>
        <v>1985.2032919347669</v>
      </c>
      <c r="AT103" s="63">
        <f>'Local multi year dist'!BF103</f>
        <v>1451.6871416837505</v>
      </c>
      <c r="AU103" s="63">
        <f>'Local multi year dist'!BG103</f>
        <v>2288.3101298431875</v>
      </c>
      <c r="AV103" s="63">
        <f>'Local multi year dist'!BH103</f>
        <v>2360.4784270593036</v>
      </c>
      <c r="AW103" s="63">
        <f>'Local multi year dist'!BI103</f>
        <v>2360.4784287099806</v>
      </c>
      <c r="AX103" s="63">
        <f>'Local multi year dist'!BJ103</f>
        <v>2037.8344997871015</v>
      </c>
      <c r="AY103" s="63">
        <f>'Local multi year dist'!BK103</f>
        <v>1701.4827495606289</v>
      </c>
      <c r="AZ103" s="63">
        <f>'Local multi year dist'!BL103</f>
        <v>1701.4827495606289</v>
      </c>
      <c r="BA103" s="63">
        <f>'Local multi year dist'!BM103</f>
        <v>1701.4827495606289</v>
      </c>
      <c r="BB103" s="63">
        <f>'Local multi year dist'!BN103</f>
        <v>1701.4827495606289</v>
      </c>
      <c r="BC103" s="63">
        <f>'Local multi year dist'!BO103</f>
        <v>1701.4827495606289</v>
      </c>
      <c r="BD103" s="63">
        <f>'Local multi year dist'!BP103</f>
        <v>1701.4827495606289</v>
      </c>
      <c r="BE103" s="63">
        <f>'Local multi year dist'!BQ103</f>
        <v>1701.4827495606289</v>
      </c>
      <c r="BF103" s="63"/>
      <c r="BG103" s="63"/>
      <c r="BH103" s="63"/>
      <c r="BI103" s="63"/>
      <c r="BJ103" s="63"/>
      <c r="BK103" s="63"/>
      <c r="BL103" s="63"/>
      <c r="BM103" s="63"/>
      <c r="BN103" s="63"/>
      <c r="BO103" s="63"/>
      <c r="BP103" s="63"/>
      <c r="BQ103" s="63"/>
    </row>
    <row r="104" spans="1:69" x14ac:dyDescent="0.3">
      <c r="A104" t="str">
        <f>'Local multi year dist'!M104</f>
        <v>Prince William County</v>
      </c>
      <c r="B104" s="63">
        <f>'Local multi year dist'!N104</f>
        <v>144599.40059676257</v>
      </c>
      <c r="C104" s="63">
        <f>'Local multi year dist'!O104</f>
        <v>915393.03985434701</v>
      </c>
      <c r="D104" s="63">
        <f>'Local multi year dist'!P104</f>
        <v>237516.19936032069</v>
      </c>
      <c r="E104" s="63">
        <f>'Local multi year dist'!Q104</f>
        <v>190208.12835192462</v>
      </c>
      <c r="F104" s="63">
        <f>'Local multi year dist'!R104</f>
        <v>190208.12835010028</v>
      </c>
      <c r="G104" s="63">
        <f>'Local multi year dist'!S104</f>
        <v>219405.84012805068</v>
      </c>
      <c r="H104" s="63">
        <f>'Local multi year dist'!T104</f>
        <v>160441.32015003628</v>
      </c>
      <c r="I104" s="63">
        <f>'Local multi year dist'!U104</f>
        <v>252905.38684451825</v>
      </c>
      <c r="J104" s="63">
        <f>'Local multi year dist'!V104</f>
        <v>260881.46966970892</v>
      </c>
      <c r="K104" s="63">
        <f>'Local multi year dist'!W104</f>
        <v>260881.46985214273</v>
      </c>
      <c r="L104" s="63">
        <f>'Local multi year dist'!X104</f>
        <v>225222.67229970265</v>
      </c>
      <c r="M104" s="63">
        <f>'Local multi year dist'!Y104</f>
        <v>188048.87824203874</v>
      </c>
      <c r="N104" s="63">
        <f>'Local multi year dist'!Z104</f>
        <v>188048.87824203874</v>
      </c>
      <c r="O104" s="63">
        <f>'Local multi year dist'!AA104</f>
        <v>188048.87824203874</v>
      </c>
      <c r="P104" s="63">
        <f>'Local multi year dist'!AB104</f>
        <v>188048.87824203874</v>
      </c>
      <c r="Q104" s="63">
        <f>'Local multi year dist'!AC104</f>
        <v>188048.87824203874</v>
      </c>
      <c r="R104" s="63">
        <f>'Local multi year dist'!AD104</f>
        <v>188048.87824203874</v>
      </c>
      <c r="S104" s="63">
        <f>'Local multi year dist'!AE104</f>
        <v>188048.87824203874</v>
      </c>
      <c r="T104" s="63"/>
      <c r="U104" s="63">
        <f>'Local multi year dist'!AG104</f>
        <v>0</v>
      </c>
      <c r="V104" s="63">
        <f>'Local multi year dist'!AH104</f>
        <v>331237.24529904383</v>
      </c>
      <c r="W104" s="63">
        <f>'Local multi year dist'!AI104</f>
        <v>83075.728801135279</v>
      </c>
      <c r="X104" s="63">
        <f>'Local multi year dist'!AJ104</f>
        <v>69742.980395705687</v>
      </c>
      <c r="Y104" s="63">
        <f>'Local multi year dist'!AK104</f>
        <v>69742.980395036764</v>
      </c>
      <c r="Z104" s="63">
        <f>'Local multi year dist'!AL104</f>
        <v>80448.808046951919</v>
      </c>
      <c r="AA104" s="63">
        <f>'Local multi year dist'!AM104</f>
        <v>58828.484055013294</v>
      </c>
      <c r="AB104" s="63">
        <f>'Local multi year dist'!AN104</f>
        <v>92731.975176323351</v>
      </c>
      <c r="AC104" s="63">
        <f>'Local multi year dist'!AO104</f>
        <v>95656.538878893261</v>
      </c>
      <c r="AD104" s="63">
        <f>'Local multi year dist'!AP104</f>
        <v>95656.538945785651</v>
      </c>
      <c r="AE104" s="63">
        <f>'Local multi year dist'!AQ104</f>
        <v>82581.646509890968</v>
      </c>
      <c r="AF104" s="63">
        <f>'Local multi year dist'!AR104</f>
        <v>68951.255355414207</v>
      </c>
      <c r="AG104" s="63">
        <f>'Local multi year dist'!AS104</f>
        <v>68951.255355414207</v>
      </c>
      <c r="AH104" s="63">
        <f>'Local multi year dist'!AT104</f>
        <v>68951.255355414207</v>
      </c>
      <c r="AI104" s="63">
        <f>'Local multi year dist'!AU104</f>
        <v>68951.255355414207</v>
      </c>
      <c r="AJ104" s="63">
        <f>'Local multi year dist'!AV104</f>
        <v>68951.255355414207</v>
      </c>
      <c r="AK104" s="63">
        <f>'Local multi year dist'!AW104</f>
        <v>68951.255355414207</v>
      </c>
      <c r="AL104" s="63">
        <f>'Local multi year dist'!AX104</f>
        <v>68951.255355414207</v>
      </c>
      <c r="AN104" s="63">
        <f>'Local multi year dist'!AZ104</f>
        <v>0</v>
      </c>
      <c r="AO104" s="63">
        <f>'Local multi year dist'!BA104</f>
        <v>82809.311324760958</v>
      </c>
      <c r="AP104" s="63">
        <f>'Local multi year dist'!BB104</f>
        <v>20768.93220028382</v>
      </c>
      <c r="AQ104" s="63">
        <f>'Local multi year dist'!BC104</f>
        <v>17435.745098926422</v>
      </c>
      <c r="AR104" s="63">
        <f>'Local multi year dist'!BD104</f>
        <v>17435.745098759191</v>
      </c>
      <c r="AS104" s="63">
        <f>'Local multi year dist'!BE104</f>
        <v>20112.20201173798</v>
      </c>
      <c r="AT104" s="63">
        <f>'Local multi year dist'!BF104</f>
        <v>14707.121013753323</v>
      </c>
      <c r="AU104" s="63">
        <f>'Local multi year dist'!BG104</f>
        <v>23182.993794080838</v>
      </c>
      <c r="AV104" s="63">
        <f>'Local multi year dist'!BH104</f>
        <v>23914.134719723315</v>
      </c>
      <c r="AW104" s="63">
        <f>'Local multi year dist'!BI104</f>
        <v>23914.134736446413</v>
      </c>
      <c r="AX104" s="63">
        <f>'Local multi year dist'!BJ104</f>
        <v>20645.411627472742</v>
      </c>
      <c r="AY104" s="63">
        <f>'Local multi year dist'!BK104</f>
        <v>17237.813838853552</v>
      </c>
      <c r="AZ104" s="63">
        <f>'Local multi year dist'!BL104</f>
        <v>17237.813838853552</v>
      </c>
      <c r="BA104" s="63">
        <f>'Local multi year dist'!BM104</f>
        <v>17237.813838853552</v>
      </c>
      <c r="BB104" s="63">
        <f>'Local multi year dist'!BN104</f>
        <v>17237.813838853552</v>
      </c>
      <c r="BC104" s="63">
        <f>'Local multi year dist'!BO104</f>
        <v>17237.813838853552</v>
      </c>
      <c r="BD104" s="63">
        <f>'Local multi year dist'!BP104</f>
        <v>17237.813838853552</v>
      </c>
      <c r="BE104" s="63">
        <f>'Local multi year dist'!BQ104</f>
        <v>17237.813838853552</v>
      </c>
      <c r="BF104" s="63"/>
      <c r="BG104" s="63"/>
      <c r="BH104" s="63"/>
      <c r="BI104" s="63"/>
      <c r="BJ104" s="63"/>
      <c r="BK104" s="63"/>
      <c r="BL104" s="63"/>
      <c r="BM104" s="63"/>
      <c r="BN104" s="63"/>
      <c r="BO104" s="63"/>
      <c r="BP104" s="63"/>
      <c r="BQ104" s="63"/>
    </row>
    <row r="105" spans="1:69" x14ac:dyDescent="0.3">
      <c r="A105" t="str">
        <f>'Local multi year dist'!M105</f>
        <v>Pulaski County</v>
      </c>
      <c r="B105" s="63">
        <f>'Local multi year dist'!N105</f>
        <v>43143.971887841697</v>
      </c>
      <c r="C105" s="63">
        <f>'Local multi year dist'!O105</f>
        <v>273124.86369107483</v>
      </c>
      <c r="D105" s="63">
        <f>'Local multi year dist'!P105</f>
        <v>70867.459932874088</v>
      </c>
      <c r="E105" s="63">
        <f>'Local multi year dist'!Q105</f>
        <v>56752.20027598201</v>
      </c>
      <c r="F105" s="63">
        <f>'Local multi year dist'!R105</f>
        <v>56752.200275437681</v>
      </c>
      <c r="G105" s="63">
        <f>'Local multi year dist'!S105</f>
        <v>65463.890994336834</v>
      </c>
      <c r="H105" s="63">
        <f>'Local multi year dist'!T105</f>
        <v>47870.708852415213</v>
      </c>
      <c r="I105" s="63">
        <f>'Local multi year dist'!U105</f>
        <v>75459.115703609074</v>
      </c>
      <c r="J105" s="63">
        <f>'Local multi year dist'!V105</f>
        <v>77838.931192227537</v>
      </c>
      <c r="K105" s="63">
        <f>'Local multi year dist'!W105</f>
        <v>77838.931246660126</v>
      </c>
      <c r="L105" s="63">
        <f>'Local multi year dist'!X105</f>
        <v>67199.453124292602</v>
      </c>
      <c r="M105" s="63">
        <f>'Local multi year dist'!Y105</f>
        <v>56107.947079528436</v>
      </c>
      <c r="N105" s="63">
        <f>'Local multi year dist'!Z105</f>
        <v>56107.947079528436</v>
      </c>
      <c r="O105" s="63">
        <f>'Local multi year dist'!AA105</f>
        <v>56107.947079528436</v>
      </c>
      <c r="P105" s="63">
        <f>'Local multi year dist'!AB105</f>
        <v>56107.947079528436</v>
      </c>
      <c r="Q105" s="63">
        <f>'Local multi year dist'!AC105</f>
        <v>56107.947079528436</v>
      </c>
      <c r="R105" s="63">
        <f>'Local multi year dist'!AD105</f>
        <v>56107.947079528436</v>
      </c>
      <c r="S105" s="63">
        <f>'Local multi year dist'!AE105</f>
        <v>56107.947079528436</v>
      </c>
      <c r="T105" s="63"/>
      <c r="U105" s="63">
        <f>'Local multi year dist'!AG105</f>
        <v>0</v>
      </c>
      <c r="V105" s="63">
        <f>'Local multi year dist'!AH105</f>
        <v>98830.910366222015</v>
      </c>
      <c r="W105" s="63">
        <f>'Local multi year dist'!AI105</f>
        <v>24787.218295276867</v>
      </c>
      <c r="X105" s="63">
        <f>'Local multi year dist'!AJ105</f>
        <v>20809.140101193403</v>
      </c>
      <c r="Y105" s="63">
        <f>'Local multi year dist'!AK105</f>
        <v>20809.140100993816</v>
      </c>
      <c r="Z105" s="63">
        <f>'Local multi year dist'!AL105</f>
        <v>24003.426697923504</v>
      </c>
      <c r="AA105" s="63">
        <f>'Local multi year dist'!AM105</f>
        <v>17552.593245885575</v>
      </c>
      <c r="AB105" s="63">
        <f>'Local multi year dist'!AN105</f>
        <v>27668.342424656657</v>
      </c>
      <c r="AC105" s="63">
        <f>'Local multi year dist'!AO105</f>
        <v>28540.941437150097</v>
      </c>
      <c r="AD105" s="63">
        <f>'Local multi year dist'!AP105</f>
        <v>28540.941457108711</v>
      </c>
      <c r="AE105" s="63">
        <f>'Local multi year dist'!AQ105</f>
        <v>24639.799478907287</v>
      </c>
      <c r="AF105" s="63">
        <f>'Local multi year dist'!AR105</f>
        <v>20572.913929160426</v>
      </c>
      <c r="AG105" s="63">
        <f>'Local multi year dist'!AS105</f>
        <v>20572.913929160426</v>
      </c>
      <c r="AH105" s="63">
        <f>'Local multi year dist'!AT105</f>
        <v>20572.913929160426</v>
      </c>
      <c r="AI105" s="63">
        <f>'Local multi year dist'!AU105</f>
        <v>20572.913929160426</v>
      </c>
      <c r="AJ105" s="63">
        <f>'Local multi year dist'!AV105</f>
        <v>20572.913929160426</v>
      </c>
      <c r="AK105" s="63">
        <f>'Local multi year dist'!AW105</f>
        <v>20572.913929160426</v>
      </c>
      <c r="AL105" s="63">
        <f>'Local multi year dist'!AX105</f>
        <v>20572.913929160426</v>
      </c>
      <c r="AN105" s="63">
        <f>'Local multi year dist'!AZ105</f>
        <v>0</v>
      </c>
      <c r="AO105" s="63">
        <f>'Local multi year dist'!BA105</f>
        <v>24707.727591555504</v>
      </c>
      <c r="AP105" s="63">
        <f>'Local multi year dist'!BB105</f>
        <v>6196.8045738192168</v>
      </c>
      <c r="AQ105" s="63">
        <f>'Local multi year dist'!BC105</f>
        <v>5202.2850252983508</v>
      </c>
      <c r="AR105" s="63">
        <f>'Local multi year dist'!BD105</f>
        <v>5202.2850252484541</v>
      </c>
      <c r="AS105" s="63">
        <f>'Local multi year dist'!BE105</f>
        <v>6000.8566744808759</v>
      </c>
      <c r="AT105" s="63">
        <f>'Local multi year dist'!BF105</f>
        <v>4388.1483114713938</v>
      </c>
      <c r="AU105" s="63">
        <f>'Local multi year dist'!BG105</f>
        <v>6917.0856061641643</v>
      </c>
      <c r="AV105" s="63">
        <f>'Local multi year dist'!BH105</f>
        <v>7135.2353592875243</v>
      </c>
      <c r="AW105" s="63">
        <f>'Local multi year dist'!BI105</f>
        <v>7135.2353642771777</v>
      </c>
      <c r="AX105" s="63">
        <f>'Local multi year dist'!BJ105</f>
        <v>6159.9498697268218</v>
      </c>
      <c r="AY105" s="63">
        <f>'Local multi year dist'!BK105</f>
        <v>5143.2284822901065</v>
      </c>
      <c r="AZ105" s="63">
        <f>'Local multi year dist'!BL105</f>
        <v>5143.2284822901065</v>
      </c>
      <c r="BA105" s="63">
        <f>'Local multi year dist'!BM105</f>
        <v>5143.2284822901065</v>
      </c>
      <c r="BB105" s="63">
        <f>'Local multi year dist'!BN105</f>
        <v>5143.2284822901065</v>
      </c>
      <c r="BC105" s="63">
        <f>'Local multi year dist'!BO105</f>
        <v>5143.2284822901065</v>
      </c>
      <c r="BD105" s="63">
        <f>'Local multi year dist'!BP105</f>
        <v>5143.2284822901065</v>
      </c>
      <c r="BE105" s="63">
        <f>'Local multi year dist'!BQ105</f>
        <v>5143.2284822901065</v>
      </c>
      <c r="BF105" s="63"/>
      <c r="BG105" s="63"/>
      <c r="BH105" s="63"/>
      <c r="BI105" s="63"/>
      <c r="BJ105" s="63"/>
      <c r="BK105" s="63"/>
      <c r="BL105" s="63"/>
      <c r="BM105" s="63"/>
      <c r="BN105" s="63"/>
      <c r="BO105" s="63"/>
      <c r="BP105" s="63"/>
      <c r="BQ105" s="63"/>
    </row>
    <row r="106" spans="1:69" x14ac:dyDescent="0.3">
      <c r="A106" t="str">
        <f>'Local multi year dist'!M106</f>
        <v>Radford City</v>
      </c>
      <c r="B106" s="63">
        <f>'Local multi year dist'!N106</f>
        <v>10043.884124690763</v>
      </c>
      <c r="C106" s="63">
        <f>'Local multi year dist'!O106</f>
        <v>63583.26232959047</v>
      </c>
      <c r="D106" s="63">
        <f>'Local multi year dist'!P106</f>
        <v>16497.891237907541</v>
      </c>
      <c r="E106" s="63">
        <f>'Local multi year dist'!Q106</f>
        <v>13211.869432768668</v>
      </c>
      <c r="F106" s="63">
        <f>'Local multi year dist'!R106</f>
        <v>13211.869432641948</v>
      </c>
      <c r="G106" s="63">
        <f>'Local multi year dist'!S106</f>
        <v>15239.944463337606</v>
      </c>
      <c r="H106" s="63">
        <f>'Local multi year dist'!T106</f>
        <v>11144.264926057076</v>
      </c>
      <c r="I106" s="63">
        <f>'Local multi year dist'!U106</f>
        <v>17566.825239200229</v>
      </c>
      <c r="J106" s="63">
        <f>'Local multi year dist'!V106</f>
        <v>18120.844490556272</v>
      </c>
      <c r="K106" s="63">
        <f>'Local multi year dist'!W106</f>
        <v>18120.844503228138</v>
      </c>
      <c r="L106" s="63">
        <f>'Local multi year dist'!X106</f>
        <v>15643.982018567647</v>
      </c>
      <c r="M106" s="63">
        <f>'Local multi year dist'!Y106</f>
        <v>13061.88777440483</v>
      </c>
      <c r="N106" s="63">
        <f>'Local multi year dist'!Z106</f>
        <v>13061.88777440483</v>
      </c>
      <c r="O106" s="63">
        <f>'Local multi year dist'!AA106</f>
        <v>13061.88777440483</v>
      </c>
      <c r="P106" s="63">
        <f>'Local multi year dist'!AB106</f>
        <v>13061.88777440483</v>
      </c>
      <c r="Q106" s="63">
        <f>'Local multi year dist'!AC106</f>
        <v>13061.88777440483</v>
      </c>
      <c r="R106" s="63">
        <f>'Local multi year dist'!AD106</f>
        <v>13061.88777440483</v>
      </c>
      <c r="S106" s="63">
        <f>'Local multi year dist'!AE106</f>
        <v>13061.88777440483</v>
      </c>
      <c r="T106" s="63"/>
      <c r="U106" s="63">
        <f>'Local multi year dist'!AG106</f>
        <v>0</v>
      </c>
      <c r="V106" s="63">
        <f>'Local multi year dist'!AH106</f>
        <v>23007.76141419118</v>
      </c>
      <c r="W106" s="63">
        <f>'Local multi year dist'!AI106</f>
        <v>5770.4457294376871</v>
      </c>
      <c r="X106" s="63">
        <f>'Local multi year dist'!AJ106</f>
        <v>4844.3521253485114</v>
      </c>
      <c r="Y106" s="63">
        <f>'Local multi year dist'!AK106</f>
        <v>4844.3521253020481</v>
      </c>
      <c r="Z106" s="63">
        <f>'Local multi year dist'!AL106</f>
        <v>5587.9796365571219</v>
      </c>
      <c r="AA106" s="63">
        <f>'Local multi year dist'!AM106</f>
        <v>4086.2304728875943</v>
      </c>
      <c r="AB106" s="63">
        <f>'Local multi year dist'!AN106</f>
        <v>6441.1692543734171</v>
      </c>
      <c r="AC106" s="63">
        <f>'Local multi year dist'!AO106</f>
        <v>6644.3096465372992</v>
      </c>
      <c r="AD106" s="63">
        <f>'Local multi year dist'!AP106</f>
        <v>6644.3096511836493</v>
      </c>
      <c r="AE106" s="63">
        <f>'Local multi year dist'!AQ106</f>
        <v>5736.1267401414707</v>
      </c>
      <c r="AF106" s="63">
        <f>'Local multi year dist'!AR106</f>
        <v>4789.3588506151036</v>
      </c>
      <c r="AG106" s="63">
        <f>'Local multi year dist'!AS106</f>
        <v>4789.3588506151036</v>
      </c>
      <c r="AH106" s="63">
        <f>'Local multi year dist'!AT106</f>
        <v>4789.3588506151036</v>
      </c>
      <c r="AI106" s="63">
        <f>'Local multi year dist'!AU106</f>
        <v>4789.3588506151036</v>
      </c>
      <c r="AJ106" s="63">
        <f>'Local multi year dist'!AV106</f>
        <v>4789.3588506151036</v>
      </c>
      <c r="AK106" s="63">
        <f>'Local multi year dist'!AW106</f>
        <v>4789.3588506151036</v>
      </c>
      <c r="AL106" s="63">
        <f>'Local multi year dist'!AX106</f>
        <v>4789.3588506151036</v>
      </c>
      <c r="AN106" s="63">
        <f>'Local multi year dist'!AZ106</f>
        <v>0</v>
      </c>
      <c r="AO106" s="63">
        <f>'Local multi year dist'!BA106</f>
        <v>5751.940353547795</v>
      </c>
      <c r="AP106" s="63">
        <f>'Local multi year dist'!BB106</f>
        <v>1442.6114323594218</v>
      </c>
      <c r="AQ106" s="63">
        <f>'Local multi year dist'!BC106</f>
        <v>1211.0880313371279</v>
      </c>
      <c r="AR106" s="63">
        <f>'Local multi year dist'!BD106</f>
        <v>1211.088031325512</v>
      </c>
      <c r="AS106" s="63">
        <f>'Local multi year dist'!BE106</f>
        <v>1396.9949091392805</v>
      </c>
      <c r="AT106" s="63">
        <f>'Local multi year dist'!BF106</f>
        <v>1021.5576182218986</v>
      </c>
      <c r="AU106" s="63">
        <f>'Local multi year dist'!BG106</f>
        <v>1610.2923135933543</v>
      </c>
      <c r="AV106" s="63">
        <f>'Local multi year dist'!BH106</f>
        <v>1661.0774116343248</v>
      </c>
      <c r="AW106" s="63">
        <f>'Local multi year dist'!BI106</f>
        <v>1661.0774127959123</v>
      </c>
      <c r="AX106" s="63">
        <f>'Local multi year dist'!BJ106</f>
        <v>1434.0316850353677</v>
      </c>
      <c r="AY106" s="63">
        <f>'Local multi year dist'!BK106</f>
        <v>1197.3397126537759</v>
      </c>
      <c r="AZ106" s="63">
        <f>'Local multi year dist'!BL106</f>
        <v>1197.3397126537759</v>
      </c>
      <c r="BA106" s="63">
        <f>'Local multi year dist'!BM106</f>
        <v>1197.3397126537759</v>
      </c>
      <c r="BB106" s="63">
        <f>'Local multi year dist'!BN106</f>
        <v>1197.3397126537759</v>
      </c>
      <c r="BC106" s="63">
        <f>'Local multi year dist'!BO106</f>
        <v>1197.3397126537759</v>
      </c>
      <c r="BD106" s="63">
        <f>'Local multi year dist'!BP106</f>
        <v>1197.3397126537759</v>
      </c>
      <c r="BE106" s="63">
        <f>'Local multi year dist'!BQ106</f>
        <v>1197.3397126537759</v>
      </c>
      <c r="BF106" s="63"/>
      <c r="BG106" s="63"/>
      <c r="BH106" s="63"/>
      <c r="BI106" s="63"/>
      <c r="BJ106" s="63"/>
      <c r="BK106" s="63"/>
      <c r="BL106" s="63"/>
      <c r="BM106" s="63"/>
      <c r="BN106" s="63"/>
      <c r="BO106" s="63"/>
      <c r="BP106" s="63"/>
      <c r="BQ106" s="63"/>
    </row>
    <row r="107" spans="1:69" x14ac:dyDescent="0.3">
      <c r="A107" t="str">
        <f>'Local multi year dist'!M107</f>
        <v>Rappahannock County</v>
      </c>
      <c r="B107" s="63">
        <f>'Local multi year dist'!N107</f>
        <v>3700.3783617281761</v>
      </c>
      <c r="C107" s="63">
        <f>'Local multi year dist'!O107</f>
        <v>23425.412437217539</v>
      </c>
      <c r="D107" s="63">
        <f>'Local multi year dist'!P107</f>
        <v>6078.1704560711996</v>
      </c>
      <c r="E107" s="63">
        <f>'Local multi year dist'!Q107</f>
        <v>4867.5308436516143</v>
      </c>
      <c r="F107" s="63">
        <f>'Local multi year dist'!R107</f>
        <v>4867.5308436049281</v>
      </c>
      <c r="G107" s="63">
        <f>'Local multi year dist'!S107</f>
        <v>5614.716381229644</v>
      </c>
      <c r="H107" s="63">
        <f>'Local multi year dist'!T107</f>
        <v>4105.7818148631331</v>
      </c>
      <c r="I107" s="63">
        <f>'Local multi year dist'!U107</f>
        <v>6471.9882460211365</v>
      </c>
      <c r="J107" s="63">
        <f>'Local multi year dist'!V107</f>
        <v>6676.1006017838899</v>
      </c>
      <c r="K107" s="63">
        <f>'Local multi year dist'!W107</f>
        <v>6676.1006064524718</v>
      </c>
      <c r="L107" s="63">
        <f>'Local multi year dist'!X107</f>
        <v>5763.5723226301861</v>
      </c>
      <c r="M107" s="63">
        <f>'Local multi year dist'!Y107</f>
        <v>4812.2744432017789</v>
      </c>
      <c r="N107" s="63">
        <f>'Local multi year dist'!Z107</f>
        <v>4812.2744432017789</v>
      </c>
      <c r="O107" s="63">
        <f>'Local multi year dist'!AA107</f>
        <v>4812.2744432017789</v>
      </c>
      <c r="P107" s="63">
        <f>'Local multi year dist'!AB107</f>
        <v>4812.2744432017789</v>
      </c>
      <c r="Q107" s="63">
        <f>'Local multi year dist'!AC107</f>
        <v>4812.2744432017789</v>
      </c>
      <c r="R107" s="63">
        <f>'Local multi year dist'!AD107</f>
        <v>4812.2744432017789</v>
      </c>
      <c r="S107" s="63">
        <f>'Local multi year dist'!AE107</f>
        <v>4812.2744432017789</v>
      </c>
      <c r="T107" s="63"/>
      <c r="U107" s="63">
        <f>'Local multi year dist'!AG107</f>
        <v>0</v>
      </c>
      <c r="V107" s="63">
        <f>'Local multi year dist'!AH107</f>
        <v>8476.5436789125397</v>
      </c>
      <c r="W107" s="63">
        <f>'Local multi year dist'!AI107</f>
        <v>2125.9536897928319</v>
      </c>
      <c r="X107" s="63">
        <f>'Local multi year dist'!AJ107</f>
        <v>1784.7613093389252</v>
      </c>
      <c r="Y107" s="63">
        <f>'Local multi year dist'!AK107</f>
        <v>1784.7613093218072</v>
      </c>
      <c r="Z107" s="63">
        <f>'Local multi year dist'!AL107</f>
        <v>2058.7293397842027</v>
      </c>
      <c r="AA107" s="63">
        <f>'Local multi year dist'!AM107</f>
        <v>1505.453332116482</v>
      </c>
      <c r="AB107" s="63">
        <f>'Local multi year dist'!AN107</f>
        <v>2373.0623568744168</v>
      </c>
      <c r="AC107" s="63">
        <f>'Local multi year dist'!AO107</f>
        <v>2447.9035539874258</v>
      </c>
      <c r="AD107" s="63">
        <f>'Local multi year dist'!AP107</f>
        <v>2447.9035556992394</v>
      </c>
      <c r="AE107" s="63">
        <f>'Local multi year dist'!AQ107</f>
        <v>2113.3098516310683</v>
      </c>
      <c r="AF107" s="63">
        <f>'Local multi year dist'!AR107</f>
        <v>1764.5006291739855</v>
      </c>
      <c r="AG107" s="63">
        <f>'Local multi year dist'!AS107</f>
        <v>1764.5006291739855</v>
      </c>
      <c r="AH107" s="63">
        <f>'Local multi year dist'!AT107</f>
        <v>1764.5006291739855</v>
      </c>
      <c r="AI107" s="63">
        <f>'Local multi year dist'!AU107</f>
        <v>1764.5006291739855</v>
      </c>
      <c r="AJ107" s="63">
        <f>'Local multi year dist'!AV107</f>
        <v>1764.5006291739855</v>
      </c>
      <c r="AK107" s="63">
        <f>'Local multi year dist'!AW107</f>
        <v>1764.5006291739855</v>
      </c>
      <c r="AL107" s="63">
        <f>'Local multi year dist'!AX107</f>
        <v>1764.5006291739855</v>
      </c>
      <c r="AN107" s="63">
        <f>'Local multi year dist'!AZ107</f>
        <v>0</v>
      </c>
      <c r="AO107" s="63">
        <f>'Local multi year dist'!BA107</f>
        <v>2119.1359197281349</v>
      </c>
      <c r="AP107" s="63">
        <f>'Local multi year dist'!BB107</f>
        <v>531.48842244820798</v>
      </c>
      <c r="AQ107" s="63">
        <f>'Local multi year dist'!BC107</f>
        <v>446.19032733473131</v>
      </c>
      <c r="AR107" s="63">
        <f>'Local multi year dist'!BD107</f>
        <v>446.19032733045179</v>
      </c>
      <c r="AS107" s="63">
        <f>'Local multi year dist'!BE107</f>
        <v>514.68233494605067</v>
      </c>
      <c r="AT107" s="63">
        <f>'Local multi year dist'!BF107</f>
        <v>376.3633330291205</v>
      </c>
      <c r="AU107" s="63">
        <f>'Local multi year dist'!BG107</f>
        <v>593.26558921860419</v>
      </c>
      <c r="AV107" s="63">
        <f>'Local multi year dist'!BH107</f>
        <v>611.97588849685644</v>
      </c>
      <c r="AW107" s="63">
        <f>'Local multi year dist'!BI107</f>
        <v>611.97588892480985</v>
      </c>
      <c r="AX107" s="63">
        <f>'Local multi year dist'!BJ107</f>
        <v>528.32746290776709</v>
      </c>
      <c r="AY107" s="63">
        <f>'Local multi year dist'!BK107</f>
        <v>441.12515729349639</v>
      </c>
      <c r="AZ107" s="63">
        <f>'Local multi year dist'!BL107</f>
        <v>441.12515729349639</v>
      </c>
      <c r="BA107" s="63">
        <f>'Local multi year dist'!BM107</f>
        <v>441.12515729349639</v>
      </c>
      <c r="BB107" s="63">
        <f>'Local multi year dist'!BN107</f>
        <v>441.12515729349639</v>
      </c>
      <c r="BC107" s="63">
        <f>'Local multi year dist'!BO107</f>
        <v>441.12515729349639</v>
      </c>
      <c r="BD107" s="63">
        <f>'Local multi year dist'!BP107</f>
        <v>441.12515729349639</v>
      </c>
      <c r="BE107" s="63">
        <f>'Local multi year dist'!BQ107</f>
        <v>441.12515729349639</v>
      </c>
      <c r="BF107" s="63"/>
      <c r="BG107" s="63"/>
      <c r="BH107" s="63"/>
      <c r="BI107" s="63"/>
      <c r="BJ107" s="63"/>
      <c r="BK107" s="63"/>
      <c r="BL107" s="63"/>
      <c r="BM107" s="63"/>
      <c r="BN107" s="63"/>
      <c r="BO107" s="63"/>
      <c r="BP107" s="63"/>
      <c r="BQ107" s="63"/>
    </row>
    <row r="108" spans="1:69" x14ac:dyDescent="0.3">
      <c r="A108" t="str">
        <f>'Local multi year dist'!M108</f>
        <v>Richmond County</v>
      </c>
      <c r="B108" s="63">
        <f>'Local multi year dist'!N108</f>
        <v>3415.7338723644702</v>
      </c>
      <c r="C108" s="63">
        <f>'Local multi year dist'!O108</f>
        <v>21623.457634354654</v>
      </c>
      <c r="D108" s="63">
        <f>'Local multi year dist'!P108</f>
        <v>5610.6188825272611</v>
      </c>
      <c r="E108" s="63">
        <f>'Local multi year dist'!Q108</f>
        <v>4493.1053941399523</v>
      </c>
      <c r="F108" s="63">
        <f>'Local multi year dist'!R108</f>
        <v>4493.1053940968577</v>
      </c>
      <c r="G108" s="63">
        <f>'Local multi year dist'!S108</f>
        <v>5182.815121135056</v>
      </c>
      <c r="H108" s="63">
        <f>'Local multi year dist'!T108</f>
        <v>3789.9524444890467</v>
      </c>
      <c r="I108" s="63">
        <f>'Local multi year dist'!U108</f>
        <v>5974.142996327203</v>
      </c>
      <c r="J108" s="63">
        <f>'Local multi year dist'!V108</f>
        <v>6162.5544016466674</v>
      </c>
      <c r="K108" s="63">
        <f>'Local multi year dist'!W108</f>
        <v>6162.554405956128</v>
      </c>
      <c r="L108" s="63">
        <f>'Local multi year dist'!X108</f>
        <v>5320.2206055047873</v>
      </c>
      <c r="M108" s="63">
        <f>'Local multi year dist'!Y108</f>
        <v>4442.0994860324117</v>
      </c>
      <c r="N108" s="63">
        <f>'Local multi year dist'!Z108</f>
        <v>4442.0994860324117</v>
      </c>
      <c r="O108" s="63">
        <f>'Local multi year dist'!AA108</f>
        <v>4442.0994860324117</v>
      </c>
      <c r="P108" s="63">
        <f>'Local multi year dist'!AB108</f>
        <v>4442.0994860324117</v>
      </c>
      <c r="Q108" s="63">
        <f>'Local multi year dist'!AC108</f>
        <v>4442.0994860324117</v>
      </c>
      <c r="R108" s="63">
        <f>'Local multi year dist'!AD108</f>
        <v>4442.0994860324117</v>
      </c>
      <c r="S108" s="63">
        <f>'Local multi year dist'!AE108</f>
        <v>4442.0994860324117</v>
      </c>
      <c r="T108" s="63"/>
      <c r="U108" s="63">
        <f>'Local multi year dist'!AG108</f>
        <v>0</v>
      </c>
      <c r="V108" s="63">
        <f>'Local multi year dist'!AH108</f>
        <v>7824.5018574577289</v>
      </c>
      <c r="W108" s="63">
        <f>'Local multi year dist'!AI108</f>
        <v>1962.4187905779991</v>
      </c>
      <c r="X108" s="63">
        <f>'Local multi year dist'!AJ108</f>
        <v>1647.4719778513156</v>
      </c>
      <c r="Y108" s="63">
        <f>'Local multi year dist'!AK108</f>
        <v>1647.4719778355145</v>
      </c>
      <c r="Z108" s="63">
        <f>'Local multi year dist'!AL108</f>
        <v>1900.365544416187</v>
      </c>
      <c r="AA108" s="63">
        <f>'Local multi year dist'!AM108</f>
        <v>1389.6492296459835</v>
      </c>
      <c r="AB108" s="63">
        <f>'Local multi year dist'!AN108</f>
        <v>2190.519098653308</v>
      </c>
      <c r="AC108" s="63">
        <f>'Local multi year dist'!AO108</f>
        <v>2259.6032806037779</v>
      </c>
      <c r="AD108" s="63">
        <f>'Local multi year dist'!AP108</f>
        <v>2259.6032821839135</v>
      </c>
      <c r="AE108" s="63">
        <f>'Local multi year dist'!AQ108</f>
        <v>1950.7475553517554</v>
      </c>
      <c r="AF108" s="63">
        <f>'Local multi year dist'!AR108</f>
        <v>1628.7698115452176</v>
      </c>
      <c r="AG108" s="63">
        <f>'Local multi year dist'!AS108</f>
        <v>1628.7698115452176</v>
      </c>
      <c r="AH108" s="63">
        <f>'Local multi year dist'!AT108</f>
        <v>1628.7698115452176</v>
      </c>
      <c r="AI108" s="63">
        <f>'Local multi year dist'!AU108</f>
        <v>1628.7698115452176</v>
      </c>
      <c r="AJ108" s="63">
        <f>'Local multi year dist'!AV108</f>
        <v>1628.7698115452176</v>
      </c>
      <c r="AK108" s="63">
        <f>'Local multi year dist'!AW108</f>
        <v>1628.7698115452176</v>
      </c>
      <c r="AL108" s="63">
        <f>'Local multi year dist'!AX108</f>
        <v>1628.7698115452176</v>
      </c>
      <c r="AN108" s="63">
        <f>'Local multi year dist'!AZ108</f>
        <v>0</v>
      </c>
      <c r="AO108" s="63">
        <f>'Local multi year dist'!BA108</f>
        <v>1956.1254643644322</v>
      </c>
      <c r="AP108" s="63">
        <f>'Local multi year dist'!BB108</f>
        <v>490.60469764449977</v>
      </c>
      <c r="AQ108" s="63">
        <f>'Local multi year dist'!BC108</f>
        <v>411.8679944628289</v>
      </c>
      <c r="AR108" s="63">
        <f>'Local multi year dist'!BD108</f>
        <v>411.86799445887863</v>
      </c>
      <c r="AS108" s="63">
        <f>'Local multi year dist'!BE108</f>
        <v>475.09138610404676</v>
      </c>
      <c r="AT108" s="63">
        <f>'Local multi year dist'!BF108</f>
        <v>347.41230741149587</v>
      </c>
      <c r="AU108" s="63">
        <f>'Local multi year dist'!BG108</f>
        <v>547.629774663327</v>
      </c>
      <c r="AV108" s="63">
        <f>'Local multi year dist'!BH108</f>
        <v>564.90082015094447</v>
      </c>
      <c r="AW108" s="63">
        <f>'Local multi year dist'!BI108</f>
        <v>564.90082054597838</v>
      </c>
      <c r="AX108" s="63">
        <f>'Local multi year dist'!BJ108</f>
        <v>487.68688883793885</v>
      </c>
      <c r="AY108" s="63">
        <f>'Local multi year dist'!BK108</f>
        <v>407.19245288630441</v>
      </c>
      <c r="AZ108" s="63">
        <f>'Local multi year dist'!BL108</f>
        <v>407.19245288630441</v>
      </c>
      <c r="BA108" s="63">
        <f>'Local multi year dist'!BM108</f>
        <v>407.19245288630441</v>
      </c>
      <c r="BB108" s="63">
        <f>'Local multi year dist'!BN108</f>
        <v>407.19245288630441</v>
      </c>
      <c r="BC108" s="63">
        <f>'Local multi year dist'!BO108</f>
        <v>407.19245288630441</v>
      </c>
      <c r="BD108" s="63">
        <f>'Local multi year dist'!BP108</f>
        <v>407.19245288630441</v>
      </c>
      <c r="BE108" s="63">
        <f>'Local multi year dist'!BQ108</f>
        <v>407.19245288630441</v>
      </c>
      <c r="BF108" s="63"/>
      <c r="BG108" s="63"/>
      <c r="BH108" s="63"/>
      <c r="BI108" s="63"/>
      <c r="BJ108" s="63"/>
      <c r="BK108" s="63"/>
      <c r="BL108" s="63"/>
      <c r="BM108" s="63"/>
      <c r="BN108" s="63"/>
      <c r="BO108" s="63"/>
      <c r="BP108" s="63"/>
      <c r="BQ108" s="63"/>
    </row>
    <row r="109" spans="1:69" x14ac:dyDescent="0.3">
      <c r="A109" t="str">
        <f>'Local multi year dist'!M109</f>
        <v>Richmond City</v>
      </c>
      <c r="B109" s="63">
        <f>'Local multi year dist'!N109</f>
        <v>171803.28108023675</v>
      </c>
      <c r="C109" s="63">
        <f>'Local multi year dist'!O109</f>
        <v>1087608.4345851</v>
      </c>
      <c r="D109" s="63">
        <f>'Local multi year dist'!P109</f>
        <v>282200.77117473423</v>
      </c>
      <c r="E109" s="63">
        <f>'Local multi year dist'!Q109</f>
        <v>225992.50345525352</v>
      </c>
      <c r="F109" s="63">
        <f>'Local multi year dist'!R109</f>
        <v>225992.50345308596</v>
      </c>
      <c r="G109" s="63">
        <f>'Local multi year dist'!S109</f>
        <v>260683.2605570906</v>
      </c>
      <c r="H109" s="63">
        <f>'Local multi year dist'!T109</f>
        <v>190625.5842615026</v>
      </c>
      <c r="I109" s="63">
        <f>'Local multi year dist'!U109</f>
        <v>300485.16856526706</v>
      </c>
      <c r="J109" s="63">
        <f>'Local multi year dist'!V109</f>
        <v>309961.81365425198</v>
      </c>
      <c r="K109" s="63">
        <f>'Local multi year dist'!W109</f>
        <v>309961.81387100759</v>
      </c>
      <c r="L109" s="63">
        <f>'Local multi year dist'!X109</f>
        <v>267594.42926497292</v>
      </c>
      <c r="M109" s="63">
        <f>'Local multi year dist'!Y109</f>
        <v>223427.02772008261</v>
      </c>
      <c r="N109" s="63">
        <f>'Local multi year dist'!Z109</f>
        <v>223427.02772008261</v>
      </c>
      <c r="O109" s="63">
        <f>'Local multi year dist'!AA109</f>
        <v>223427.02772008261</v>
      </c>
      <c r="P109" s="63">
        <f>'Local multi year dist'!AB109</f>
        <v>223427.02772008261</v>
      </c>
      <c r="Q109" s="63">
        <f>'Local multi year dist'!AC109</f>
        <v>223427.02772008261</v>
      </c>
      <c r="R109" s="63">
        <f>'Local multi year dist'!AD109</f>
        <v>223427.02772008261</v>
      </c>
      <c r="S109" s="63">
        <f>'Local multi year dist'!AE109</f>
        <v>223427.02772008261</v>
      </c>
      <c r="T109" s="63"/>
      <c r="U109" s="63">
        <f>'Local multi year dist'!AG109</f>
        <v>0</v>
      </c>
      <c r="V109" s="63">
        <f>'Local multi year dist'!AH109</f>
        <v>393553.81366379646</v>
      </c>
      <c r="W109" s="63">
        <f>'Local multi year dist'!AI109</f>
        <v>98704.992740381495</v>
      </c>
      <c r="X109" s="63">
        <f>'Local multi year dist'!AJ109</f>
        <v>82863.917933592951</v>
      </c>
      <c r="Y109" s="63">
        <f>'Local multi year dist'!AK109</f>
        <v>82863.917932798184</v>
      </c>
      <c r="Z109" s="63">
        <f>'Local multi year dist'!AL109</f>
        <v>95583.862204266537</v>
      </c>
      <c r="AA109" s="63">
        <f>'Local multi year dist'!AM109</f>
        <v>69896.047562550943</v>
      </c>
      <c r="AB109" s="63">
        <f>'Local multi year dist'!AN109</f>
        <v>110177.8951405979</v>
      </c>
      <c r="AC109" s="63">
        <f>'Local multi year dist'!AO109</f>
        <v>113652.66500655907</v>
      </c>
      <c r="AD109" s="63">
        <f>'Local multi year dist'!AP109</f>
        <v>113652.66508603611</v>
      </c>
      <c r="AE109" s="63">
        <f>'Local multi year dist'!AQ109</f>
        <v>98117.95739715673</v>
      </c>
      <c r="AF109" s="63">
        <f>'Local multi year dist'!AR109</f>
        <v>81923.243497363612</v>
      </c>
      <c r="AG109" s="63">
        <f>'Local multi year dist'!AS109</f>
        <v>81923.243497363612</v>
      </c>
      <c r="AH109" s="63">
        <f>'Local multi year dist'!AT109</f>
        <v>81923.243497363612</v>
      </c>
      <c r="AI109" s="63">
        <f>'Local multi year dist'!AU109</f>
        <v>81923.243497363612</v>
      </c>
      <c r="AJ109" s="63">
        <f>'Local multi year dist'!AV109</f>
        <v>81923.243497363612</v>
      </c>
      <c r="AK109" s="63">
        <f>'Local multi year dist'!AW109</f>
        <v>81923.243497363612</v>
      </c>
      <c r="AL109" s="63">
        <f>'Local multi year dist'!AX109</f>
        <v>81923.243497363612</v>
      </c>
      <c r="AN109" s="63">
        <f>'Local multi year dist'!AZ109</f>
        <v>0</v>
      </c>
      <c r="AO109" s="63">
        <f>'Local multi year dist'!BA109</f>
        <v>98388.453415949116</v>
      </c>
      <c r="AP109" s="63">
        <f>'Local multi year dist'!BB109</f>
        <v>24676.248185095374</v>
      </c>
      <c r="AQ109" s="63">
        <f>'Local multi year dist'!BC109</f>
        <v>20715.979483398238</v>
      </c>
      <c r="AR109" s="63">
        <f>'Local multi year dist'!BD109</f>
        <v>20715.979483199546</v>
      </c>
      <c r="AS109" s="63">
        <f>'Local multi year dist'!BE109</f>
        <v>23895.965551066634</v>
      </c>
      <c r="AT109" s="63">
        <f>'Local multi year dist'!BF109</f>
        <v>17474.011890637736</v>
      </c>
      <c r="AU109" s="63">
        <f>'Local multi year dist'!BG109</f>
        <v>27544.473785149476</v>
      </c>
      <c r="AV109" s="63">
        <f>'Local multi year dist'!BH109</f>
        <v>28413.166251639766</v>
      </c>
      <c r="AW109" s="63">
        <f>'Local multi year dist'!BI109</f>
        <v>28413.166271509028</v>
      </c>
      <c r="AX109" s="63">
        <f>'Local multi year dist'!BJ109</f>
        <v>24529.489349289182</v>
      </c>
      <c r="AY109" s="63">
        <f>'Local multi year dist'!BK109</f>
        <v>20480.810874340903</v>
      </c>
      <c r="AZ109" s="63">
        <f>'Local multi year dist'!BL109</f>
        <v>20480.810874340903</v>
      </c>
      <c r="BA109" s="63">
        <f>'Local multi year dist'!BM109</f>
        <v>20480.810874340903</v>
      </c>
      <c r="BB109" s="63">
        <f>'Local multi year dist'!BN109</f>
        <v>20480.810874340903</v>
      </c>
      <c r="BC109" s="63">
        <f>'Local multi year dist'!BO109</f>
        <v>20480.810874340903</v>
      </c>
      <c r="BD109" s="63">
        <f>'Local multi year dist'!BP109</f>
        <v>20480.810874340903</v>
      </c>
      <c r="BE109" s="63">
        <f>'Local multi year dist'!BQ109</f>
        <v>20480.810874340903</v>
      </c>
      <c r="BF109" s="63"/>
      <c r="BG109" s="63"/>
      <c r="BH109" s="63"/>
      <c r="BI109" s="63"/>
      <c r="BJ109" s="63"/>
      <c r="BK109" s="63"/>
      <c r="BL109" s="63"/>
      <c r="BM109" s="63"/>
      <c r="BN109" s="63"/>
      <c r="BO109" s="63"/>
      <c r="BP109" s="63"/>
      <c r="BQ109" s="63"/>
    </row>
    <row r="110" spans="1:69" x14ac:dyDescent="0.3">
      <c r="A110" t="str">
        <f>'Local multi year dist'!M110</f>
        <v>Roanoke County</v>
      </c>
      <c r="B110" s="63">
        <f>'Local multi year dist'!N110</f>
        <v>60913.920723833049</v>
      </c>
      <c r="C110" s="63">
        <f>'Local multi year dist'!O110</f>
        <v>385618.32781265798</v>
      </c>
      <c r="D110" s="63">
        <f>'Local multi year dist'!P110</f>
        <v>100056.03673840282</v>
      </c>
      <c r="E110" s="63">
        <f>'Local multi year dist'!Q110</f>
        <v>80127.046195495801</v>
      </c>
      <c r="F110" s="63">
        <f>'Local multi year dist'!R110</f>
        <v>80127.046194727285</v>
      </c>
      <c r="G110" s="63">
        <f>'Local multi year dist'!S110</f>
        <v>92426.869660241835</v>
      </c>
      <c r="H110" s="63">
        <f>'Local multi year dist'!T110</f>
        <v>67587.485260054658</v>
      </c>
      <c r="I110" s="63">
        <f>'Local multi year dist'!U110</f>
        <v>106538.88343450178</v>
      </c>
      <c r="J110" s="63">
        <f>'Local multi year dist'!V110</f>
        <v>109898.88682936557</v>
      </c>
      <c r="K110" s="63">
        <f>'Local multi year dist'!W110</f>
        <v>109898.88690621761</v>
      </c>
      <c r="L110" s="63">
        <f>'Local multi year dist'!X110</f>
        <v>94877.267464835371</v>
      </c>
      <c r="M110" s="63">
        <f>'Local multi year dist'!Y110</f>
        <v>79217.44083424467</v>
      </c>
      <c r="N110" s="63">
        <f>'Local multi year dist'!Z110</f>
        <v>79217.44083424467</v>
      </c>
      <c r="O110" s="63">
        <f>'Local multi year dist'!AA110</f>
        <v>79217.44083424467</v>
      </c>
      <c r="P110" s="63">
        <f>'Local multi year dist'!AB110</f>
        <v>79217.44083424467</v>
      </c>
      <c r="Q110" s="63">
        <f>'Local multi year dist'!AC110</f>
        <v>79217.44083424467</v>
      </c>
      <c r="R110" s="63">
        <f>'Local multi year dist'!AD110</f>
        <v>79217.44083424467</v>
      </c>
      <c r="S110" s="63">
        <f>'Local multi year dist'!AE110</f>
        <v>79217.44083424467</v>
      </c>
      <c r="T110" s="63"/>
      <c r="U110" s="63">
        <f>'Local multi year dist'!AG110</f>
        <v>0</v>
      </c>
      <c r="V110" s="63">
        <f>'Local multi year dist'!AH110</f>
        <v>139536.94979132951</v>
      </c>
      <c r="W110" s="63">
        <f>'Local multi year dist'!AI110</f>
        <v>34996.468431974317</v>
      </c>
      <c r="X110" s="63">
        <f>'Local multi year dist'!AJ110</f>
        <v>29379.916938348462</v>
      </c>
      <c r="Y110" s="63">
        <f>'Local multi year dist'!AK110</f>
        <v>29379.916938066672</v>
      </c>
      <c r="Z110" s="63">
        <f>'Local multi year dist'!AL110</f>
        <v>33889.852208755336</v>
      </c>
      <c r="AA110" s="63">
        <f>'Local multi year dist'!AM110</f>
        <v>24782.077928686704</v>
      </c>
      <c r="AB110" s="63">
        <f>'Local multi year dist'!AN110</f>
        <v>39064.257259317317</v>
      </c>
      <c r="AC110" s="63">
        <f>'Local multi year dist'!AO110</f>
        <v>40296.258504100704</v>
      </c>
      <c r="AD110" s="63">
        <f>'Local multi year dist'!AP110</f>
        <v>40296.258532279782</v>
      </c>
      <c r="AE110" s="63">
        <f>'Local multi year dist'!AQ110</f>
        <v>34788.331403772965</v>
      </c>
      <c r="AF110" s="63">
        <f>'Local multi year dist'!AR110</f>
        <v>29046.39497255638</v>
      </c>
      <c r="AG110" s="63">
        <f>'Local multi year dist'!AS110</f>
        <v>29046.39497255638</v>
      </c>
      <c r="AH110" s="63">
        <f>'Local multi year dist'!AT110</f>
        <v>29046.39497255638</v>
      </c>
      <c r="AI110" s="63">
        <f>'Local multi year dist'!AU110</f>
        <v>29046.39497255638</v>
      </c>
      <c r="AJ110" s="63">
        <f>'Local multi year dist'!AV110</f>
        <v>29046.39497255638</v>
      </c>
      <c r="AK110" s="63">
        <f>'Local multi year dist'!AW110</f>
        <v>29046.39497255638</v>
      </c>
      <c r="AL110" s="63">
        <f>'Local multi year dist'!AX110</f>
        <v>29046.39497255638</v>
      </c>
      <c r="AN110" s="63">
        <f>'Local multi year dist'!AZ110</f>
        <v>0</v>
      </c>
      <c r="AO110" s="63">
        <f>'Local multi year dist'!BA110</f>
        <v>34884.237447832376</v>
      </c>
      <c r="AP110" s="63">
        <f>'Local multi year dist'!BB110</f>
        <v>8749.1171079935793</v>
      </c>
      <c r="AQ110" s="63">
        <f>'Local multi year dist'!BC110</f>
        <v>7344.9792345871156</v>
      </c>
      <c r="AR110" s="63">
        <f>'Local multi year dist'!BD110</f>
        <v>7344.9792345166679</v>
      </c>
      <c r="AS110" s="63">
        <f>'Local multi year dist'!BE110</f>
        <v>8472.4630521888339</v>
      </c>
      <c r="AT110" s="63">
        <f>'Local multi year dist'!BF110</f>
        <v>6195.5194821716759</v>
      </c>
      <c r="AU110" s="63">
        <f>'Local multi year dist'!BG110</f>
        <v>9766.0643148293293</v>
      </c>
      <c r="AV110" s="63">
        <f>'Local multi year dist'!BH110</f>
        <v>10074.064626025176</v>
      </c>
      <c r="AW110" s="63">
        <f>'Local multi year dist'!BI110</f>
        <v>10074.064633069946</v>
      </c>
      <c r="AX110" s="63">
        <f>'Local multi year dist'!BJ110</f>
        <v>8697.0828509432413</v>
      </c>
      <c r="AY110" s="63">
        <f>'Local multi year dist'!BK110</f>
        <v>7261.5987431390949</v>
      </c>
      <c r="AZ110" s="63">
        <f>'Local multi year dist'!BL110</f>
        <v>7261.5987431390949</v>
      </c>
      <c r="BA110" s="63">
        <f>'Local multi year dist'!BM110</f>
        <v>7261.5987431390949</v>
      </c>
      <c r="BB110" s="63">
        <f>'Local multi year dist'!BN110</f>
        <v>7261.5987431390949</v>
      </c>
      <c r="BC110" s="63">
        <f>'Local multi year dist'!BO110</f>
        <v>7261.5987431390949</v>
      </c>
      <c r="BD110" s="63">
        <f>'Local multi year dist'!BP110</f>
        <v>7261.5987431390949</v>
      </c>
      <c r="BE110" s="63">
        <f>'Local multi year dist'!BQ110</f>
        <v>7261.5987431390949</v>
      </c>
      <c r="BF110" s="63"/>
      <c r="BG110" s="63"/>
      <c r="BH110" s="63"/>
      <c r="BI110" s="63"/>
      <c r="BJ110" s="63"/>
      <c r="BK110" s="63"/>
      <c r="BL110" s="63"/>
      <c r="BM110" s="63"/>
      <c r="BN110" s="63"/>
      <c r="BO110" s="63"/>
      <c r="BP110" s="63"/>
      <c r="BQ110" s="63"/>
    </row>
    <row r="111" spans="1:69" x14ac:dyDescent="0.3">
      <c r="A111" t="str">
        <f>'Local multi year dist'!M111</f>
        <v>Roanoke City</v>
      </c>
      <c r="B111" s="63">
        <f>'Local multi year dist'!N111</f>
        <v>75593.443675304166</v>
      </c>
      <c r="C111" s="63">
        <f>'Local multi year dist'!O111</f>
        <v>478547.71121744404</v>
      </c>
      <c r="D111" s="63">
        <f>'Local multi year dist'!P111</f>
        <v>124168.33931688307</v>
      </c>
      <c r="E111" s="63">
        <f>'Local multi year dist'!Q111</f>
        <v>99436.701520311544</v>
      </c>
      <c r="F111" s="63">
        <f>'Local multi year dist'!R111</f>
        <v>99436.701519357826</v>
      </c>
      <c r="G111" s="63">
        <f>'Local multi year dist'!S111</f>
        <v>114700.63464511986</v>
      </c>
      <c r="H111" s="63">
        <f>'Local multi year dist'!T111</f>
        <v>83875.257075061148</v>
      </c>
      <c r="I111" s="63">
        <f>'Local multi year dist'!U111</f>
        <v>132213.47416871751</v>
      </c>
      <c r="J111" s="63">
        <f>'Local multi year dist'!V111</f>
        <v>136383.19800787087</v>
      </c>
      <c r="K111" s="63">
        <f>'Local multi year dist'!W111</f>
        <v>136383.19810324334</v>
      </c>
      <c r="L111" s="63">
        <f>'Local multi year dist'!X111</f>
        <v>117741.54887658807</v>
      </c>
      <c r="M111" s="63">
        <f>'Local multi year dist'!Y111</f>
        <v>98307.892196836343</v>
      </c>
      <c r="N111" s="63">
        <f>'Local multi year dist'!Z111</f>
        <v>98307.892196836343</v>
      </c>
      <c r="O111" s="63">
        <f>'Local multi year dist'!AA111</f>
        <v>98307.892196836343</v>
      </c>
      <c r="P111" s="63">
        <f>'Local multi year dist'!AB111</f>
        <v>98307.892196836343</v>
      </c>
      <c r="Q111" s="63">
        <f>'Local multi year dist'!AC111</f>
        <v>98307.892196836343</v>
      </c>
      <c r="R111" s="63">
        <f>'Local multi year dist'!AD111</f>
        <v>98307.892196836343</v>
      </c>
      <c r="S111" s="63">
        <f>'Local multi year dist'!AE111</f>
        <v>98307.892196836343</v>
      </c>
      <c r="T111" s="63"/>
      <c r="U111" s="63">
        <f>'Local multi year dist'!AG111</f>
        <v>0</v>
      </c>
      <c r="V111" s="63">
        <f>'Local multi year dist'!AH111</f>
        <v>173163.67801207045</v>
      </c>
      <c r="W111" s="63">
        <f>'Local multi year dist'!AI111</f>
        <v>43430.196805767853</v>
      </c>
      <c r="X111" s="63">
        <f>'Local multi year dist'!AJ111</f>
        <v>36460.123890780902</v>
      </c>
      <c r="Y111" s="63">
        <f>'Local multi year dist'!AK111</f>
        <v>36460.123890431205</v>
      </c>
      <c r="Z111" s="63">
        <f>'Local multi year dist'!AL111</f>
        <v>42056.899369877283</v>
      </c>
      <c r="AA111" s="63">
        <f>'Local multi year dist'!AM111</f>
        <v>30754.260927522417</v>
      </c>
      <c r="AB111" s="63">
        <f>'Local multi year dist'!AN111</f>
        <v>48478.273861863083</v>
      </c>
      <c r="AC111" s="63">
        <f>'Local multi year dist'!AO111</f>
        <v>50007.172602885985</v>
      </c>
      <c r="AD111" s="63">
        <f>'Local multi year dist'!AP111</f>
        <v>50007.172637855889</v>
      </c>
      <c r="AE111" s="63">
        <f>'Local multi year dist'!AQ111</f>
        <v>43171.901254748962</v>
      </c>
      <c r="AF111" s="63">
        <f>'Local multi year dist'!AR111</f>
        <v>36046.227138839989</v>
      </c>
      <c r="AG111" s="63">
        <f>'Local multi year dist'!AS111</f>
        <v>36046.227138839989</v>
      </c>
      <c r="AH111" s="63">
        <f>'Local multi year dist'!AT111</f>
        <v>36046.227138839989</v>
      </c>
      <c r="AI111" s="63">
        <f>'Local multi year dist'!AU111</f>
        <v>36046.227138839989</v>
      </c>
      <c r="AJ111" s="63">
        <f>'Local multi year dist'!AV111</f>
        <v>36046.227138839989</v>
      </c>
      <c r="AK111" s="63">
        <f>'Local multi year dist'!AW111</f>
        <v>36046.227138839989</v>
      </c>
      <c r="AL111" s="63">
        <f>'Local multi year dist'!AX111</f>
        <v>36046.227138839989</v>
      </c>
      <c r="AN111" s="63">
        <f>'Local multi year dist'!AZ111</f>
        <v>0</v>
      </c>
      <c r="AO111" s="63">
        <f>'Local multi year dist'!BA111</f>
        <v>43290.919503017612</v>
      </c>
      <c r="AP111" s="63">
        <f>'Local multi year dist'!BB111</f>
        <v>10857.549201441963</v>
      </c>
      <c r="AQ111" s="63">
        <f>'Local multi year dist'!BC111</f>
        <v>9115.0309726952255</v>
      </c>
      <c r="AR111" s="63">
        <f>'Local multi year dist'!BD111</f>
        <v>9115.0309726078012</v>
      </c>
      <c r="AS111" s="63">
        <f>'Local multi year dist'!BE111</f>
        <v>10514.224842469321</v>
      </c>
      <c r="AT111" s="63">
        <f>'Local multi year dist'!BF111</f>
        <v>7688.5652318806042</v>
      </c>
      <c r="AU111" s="63">
        <f>'Local multi year dist'!BG111</f>
        <v>12119.568465465771</v>
      </c>
      <c r="AV111" s="63">
        <f>'Local multi year dist'!BH111</f>
        <v>12501.793150721496</v>
      </c>
      <c r="AW111" s="63">
        <f>'Local multi year dist'!BI111</f>
        <v>12501.793159463972</v>
      </c>
      <c r="AX111" s="63">
        <f>'Local multi year dist'!BJ111</f>
        <v>10792.97531368724</v>
      </c>
      <c r="AY111" s="63">
        <f>'Local multi year dist'!BK111</f>
        <v>9011.5567847099974</v>
      </c>
      <c r="AZ111" s="63">
        <f>'Local multi year dist'!BL111</f>
        <v>9011.5567847099974</v>
      </c>
      <c r="BA111" s="63">
        <f>'Local multi year dist'!BM111</f>
        <v>9011.5567847099974</v>
      </c>
      <c r="BB111" s="63">
        <f>'Local multi year dist'!BN111</f>
        <v>9011.5567847099974</v>
      </c>
      <c r="BC111" s="63">
        <f>'Local multi year dist'!BO111</f>
        <v>9011.5567847099974</v>
      </c>
      <c r="BD111" s="63">
        <f>'Local multi year dist'!BP111</f>
        <v>9011.5567847099974</v>
      </c>
      <c r="BE111" s="63">
        <f>'Local multi year dist'!BQ111</f>
        <v>9011.5567847099974</v>
      </c>
      <c r="BF111" s="63"/>
      <c r="BG111" s="63"/>
      <c r="BH111" s="63"/>
      <c r="BI111" s="63"/>
      <c r="BJ111" s="63"/>
      <c r="BK111" s="63"/>
      <c r="BL111" s="63"/>
      <c r="BM111" s="63"/>
      <c r="BN111" s="63"/>
      <c r="BO111" s="63"/>
      <c r="BP111" s="63"/>
      <c r="BQ111" s="63"/>
    </row>
    <row r="112" spans="1:69" x14ac:dyDescent="0.3">
      <c r="A112" t="str">
        <f>'Local multi year dist'!M112</f>
        <v>Rockbridge County</v>
      </c>
      <c r="B112" s="63">
        <f>'Local multi year dist'!N112</f>
        <v>9555.9221429244099</v>
      </c>
      <c r="C112" s="63">
        <f>'Local multi year dist'!O112</f>
        <v>60494.196953254082</v>
      </c>
      <c r="D112" s="63">
        <f>'Local multi year dist'!P112</f>
        <v>15696.374254689359</v>
      </c>
      <c r="E112" s="63">
        <f>'Local multi year dist'!Q112</f>
        <v>12569.997233605816</v>
      </c>
      <c r="F112" s="63">
        <f>'Local multi year dist'!R112</f>
        <v>12569.997233485254</v>
      </c>
      <c r="G112" s="63">
        <f>'Local multi year dist'!S112</f>
        <v>14499.542303175453</v>
      </c>
      <c r="H112" s="63">
        <f>'Local multi year dist'!T112</f>
        <v>10602.843148272927</v>
      </c>
      <c r="I112" s="63">
        <f>'Local multi year dist'!U112</f>
        <v>16713.376239724912</v>
      </c>
      <c r="J112" s="63">
        <f>'Local multi year dist'!V112</f>
        <v>17240.479576035319</v>
      </c>
      <c r="K112" s="63">
        <f>'Local multi year dist'!W112</f>
        <v>17240.479588091544</v>
      </c>
      <c r="L112" s="63">
        <f>'Local multi year dist'!X112</f>
        <v>14883.950503495535</v>
      </c>
      <c r="M112" s="63">
        <f>'Local multi year dist'!Y112</f>
        <v>12427.302133543055</v>
      </c>
      <c r="N112" s="63">
        <f>'Local multi year dist'!Z112</f>
        <v>12427.302133543055</v>
      </c>
      <c r="O112" s="63">
        <f>'Local multi year dist'!AA112</f>
        <v>12427.302133543055</v>
      </c>
      <c r="P112" s="63">
        <f>'Local multi year dist'!AB112</f>
        <v>12427.302133543055</v>
      </c>
      <c r="Q112" s="63">
        <f>'Local multi year dist'!AC112</f>
        <v>12427.302133543055</v>
      </c>
      <c r="R112" s="63">
        <f>'Local multi year dist'!AD112</f>
        <v>12427.302133543055</v>
      </c>
      <c r="S112" s="63">
        <f>'Local multi year dist'!AE112</f>
        <v>12427.302133543055</v>
      </c>
      <c r="T112" s="63"/>
      <c r="U112" s="63">
        <f>'Local multi year dist'!AG112</f>
        <v>0</v>
      </c>
      <c r="V112" s="63">
        <f>'Local multi year dist'!AH112</f>
        <v>21889.975434554359</v>
      </c>
      <c r="W112" s="63">
        <f>'Local multi year dist'!AI112</f>
        <v>5490.1001879265441</v>
      </c>
      <c r="X112" s="63">
        <f>'Local multi year dist'!AJ112</f>
        <v>4608.9989856554657</v>
      </c>
      <c r="Y112" s="63">
        <f>'Local multi year dist'!AK112</f>
        <v>4608.9989856112597</v>
      </c>
      <c r="Z112" s="63">
        <f>'Local multi year dist'!AL112</f>
        <v>5316.4988444976652</v>
      </c>
      <c r="AA112" s="63">
        <f>'Local multi year dist'!AM112</f>
        <v>3887.7091543667389</v>
      </c>
      <c r="AB112" s="63">
        <f>'Local multi year dist'!AN112</f>
        <v>6128.2379545658005</v>
      </c>
      <c r="AC112" s="63">
        <f>'Local multi year dist'!AO112</f>
        <v>6321.5091778796159</v>
      </c>
      <c r="AD112" s="63">
        <f>'Local multi year dist'!AP112</f>
        <v>6321.5091823002331</v>
      </c>
      <c r="AE112" s="63">
        <f>'Local multi year dist'!AQ112</f>
        <v>5457.4485179483627</v>
      </c>
      <c r="AF112" s="63">
        <f>'Local multi year dist'!AR112</f>
        <v>4556.6774489657864</v>
      </c>
      <c r="AG112" s="63">
        <f>'Local multi year dist'!AS112</f>
        <v>4556.6774489657864</v>
      </c>
      <c r="AH112" s="63">
        <f>'Local multi year dist'!AT112</f>
        <v>4556.6774489657864</v>
      </c>
      <c r="AI112" s="63">
        <f>'Local multi year dist'!AU112</f>
        <v>4556.6774489657864</v>
      </c>
      <c r="AJ112" s="63">
        <f>'Local multi year dist'!AV112</f>
        <v>4556.6774489657864</v>
      </c>
      <c r="AK112" s="63">
        <f>'Local multi year dist'!AW112</f>
        <v>4556.6774489657864</v>
      </c>
      <c r="AL112" s="63">
        <f>'Local multi year dist'!AX112</f>
        <v>4556.6774489657864</v>
      </c>
      <c r="AN112" s="63">
        <f>'Local multi year dist'!AZ112</f>
        <v>0</v>
      </c>
      <c r="AO112" s="63">
        <f>'Local multi year dist'!BA112</f>
        <v>5472.4938586385897</v>
      </c>
      <c r="AP112" s="63">
        <f>'Local multi year dist'!BB112</f>
        <v>1372.525046981636</v>
      </c>
      <c r="AQ112" s="63">
        <f>'Local multi year dist'!BC112</f>
        <v>1152.2497464138664</v>
      </c>
      <c r="AR112" s="63">
        <f>'Local multi year dist'!BD112</f>
        <v>1152.2497464028149</v>
      </c>
      <c r="AS112" s="63">
        <f>'Local multi year dist'!BE112</f>
        <v>1329.1247111244163</v>
      </c>
      <c r="AT112" s="63">
        <f>'Local multi year dist'!BF112</f>
        <v>971.92728859168471</v>
      </c>
      <c r="AU112" s="63">
        <f>'Local multi year dist'!BG112</f>
        <v>1532.0594886414501</v>
      </c>
      <c r="AV112" s="63">
        <f>'Local multi year dist'!BH112</f>
        <v>1580.377294469904</v>
      </c>
      <c r="AW112" s="63">
        <f>'Local multi year dist'!BI112</f>
        <v>1580.3772955750583</v>
      </c>
      <c r="AX112" s="63">
        <f>'Local multi year dist'!BJ112</f>
        <v>1364.3621294870907</v>
      </c>
      <c r="AY112" s="63">
        <f>'Local multi year dist'!BK112</f>
        <v>1139.1693622414466</v>
      </c>
      <c r="AZ112" s="63">
        <f>'Local multi year dist'!BL112</f>
        <v>1139.1693622414466</v>
      </c>
      <c r="BA112" s="63">
        <f>'Local multi year dist'!BM112</f>
        <v>1139.1693622414466</v>
      </c>
      <c r="BB112" s="63">
        <f>'Local multi year dist'!BN112</f>
        <v>1139.1693622414466</v>
      </c>
      <c r="BC112" s="63">
        <f>'Local multi year dist'!BO112</f>
        <v>1139.1693622414466</v>
      </c>
      <c r="BD112" s="63">
        <f>'Local multi year dist'!BP112</f>
        <v>1139.1693622414466</v>
      </c>
      <c r="BE112" s="63">
        <f>'Local multi year dist'!BQ112</f>
        <v>1139.1693622414466</v>
      </c>
      <c r="BF112" s="63"/>
      <c r="BG112" s="63"/>
      <c r="BH112" s="63"/>
      <c r="BI112" s="63"/>
      <c r="BJ112" s="63"/>
      <c r="BK112" s="63"/>
      <c r="BL112" s="63"/>
      <c r="BM112" s="63"/>
      <c r="BN112" s="63"/>
      <c r="BO112" s="63"/>
      <c r="BP112" s="63"/>
      <c r="BQ112" s="63"/>
    </row>
    <row r="113" spans="1:69" x14ac:dyDescent="0.3">
      <c r="A113" t="str">
        <f>'Local multi year dist'!M113</f>
        <v>Rockingham County</v>
      </c>
      <c r="B113" s="63">
        <f>'Local multi year dist'!N113</f>
        <v>24967.388067045096</v>
      </c>
      <c r="C113" s="63">
        <f>'Local multi year dist'!O113</f>
        <v>158057.178422545</v>
      </c>
      <c r="D113" s="63">
        <f>'Local multi year dist'!P113</f>
        <v>41010.952307996951</v>
      </c>
      <c r="E113" s="63">
        <f>'Local multi year dist'!Q113</f>
        <v>32842.46085716589</v>
      </c>
      <c r="F113" s="63">
        <f>'Local multi year dist'!R113</f>
        <v>32842.460856850892</v>
      </c>
      <c r="G113" s="63">
        <f>'Local multi year dist'!S113</f>
        <v>37883.910528296779</v>
      </c>
      <c r="H113" s="63">
        <f>'Local multi year dist'!T113</f>
        <v>27702.747629955695</v>
      </c>
      <c r="I113" s="63">
        <f>'Local multi year dist'!U113</f>
        <v>43668.140473153675</v>
      </c>
      <c r="J113" s="63">
        <f>'Local multi year dist'!V113</f>
        <v>45045.338126322145</v>
      </c>
      <c r="K113" s="63">
        <f>'Local multi year dist'!W113</f>
        <v>45045.338157822247</v>
      </c>
      <c r="L113" s="63">
        <f>'Local multi year dist'!X113</f>
        <v>38888.279187856482</v>
      </c>
      <c r="M113" s="63">
        <f>'Local multi year dist'!Y113</f>
        <v>32469.631957427446</v>
      </c>
      <c r="N113" s="63">
        <f>'Local multi year dist'!Z113</f>
        <v>32469.631957427446</v>
      </c>
      <c r="O113" s="63">
        <f>'Local multi year dist'!AA113</f>
        <v>32469.631957427446</v>
      </c>
      <c r="P113" s="63">
        <f>'Local multi year dist'!AB113</f>
        <v>32469.631957427446</v>
      </c>
      <c r="Q113" s="63">
        <f>'Local multi year dist'!AC113</f>
        <v>32469.631957427446</v>
      </c>
      <c r="R113" s="63">
        <f>'Local multi year dist'!AD113</f>
        <v>32469.631957427446</v>
      </c>
      <c r="S113" s="63">
        <f>'Local multi year dist'!AE113</f>
        <v>32469.631957427446</v>
      </c>
      <c r="T113" s="63"/>
      <c r="U113" s="63">
        <f>'Local multi year dist'!AG113</f>
        <v>0</v>
      </c>
      <c r="V113" s="63">
        <f>'Local multi year dist'!AH113</f>
        <v>57193.382624750637</v>
      </c>
      <c r="W113" s="63">
        <f>'Local multi year dist'!AI113</f>
        <v>14344.346873986826</v>
      </c>
      <c r="X113" s="63">
        <f>'Local multi year dist'!AJ113</f>
        <v>12042.235647627494</v>
      </c>
      <c r="Y113" s="63">
        <f>'Local multi year dist'!AK113</f>
        <v>12042.235647511994</v>
      </c>
      <c r="Z113" s="63">
        <f>'Local multi year dist'!AL113</f>
        <v>13890.76719370882</v>
      </c>
      <c r="AA113" s="63">
        <f>'Local multi year dist'!AM113</f>
        <v>10157.674130983753</v>
      </c>
      <c r="AB113" s="63">
        <f>'Local multi year dist'!AN113</f>
        <v>16011.651506823015</v>
      </c>
      <c r="AC113" s="63">
        <f>'Local multi year dist'!AO113</f>
        <v>16516.623979651453</v>
      </c>
      <c r="AD113" s="63">
        <f>'Local multi year dist'!AP113</f>
        <v>16516.62399120149</v>
      </c>
      <c r="AE113" s="63">
        <f>'Local multi year dist'!AQ113</f>
        <v>14259.035702214045</v>
      </c>
      <c r="AF113" s="63">
        <f>'Local multi year dist'!AR113</f>
        <v>11905.531717723396</v>
      </c>
      <c r="AG113" s="63">
        <f>'Local multi year dist'!AS113</f>
        <v>11905.531717723396</v>
      </c>
      <c r="AH113" s="63">
        <f>'Local multi year dist'!AT113</f>
        <v>11905.531717723396</v>
      </c>
      <c r="AI113" s="63">
        <f>'Local multi year dist'!AU113</f>
        <v>11905.531717723396</v>
      </c>
      <c r="AJ113" s="63">
        <f>'Local multi year dist'!AV113</f>
        <v>11905.531717723396</v>
      </c>
      <c r="AK113" s="63">
        <f>'Local multi year dist'!AW113</f>
        <v>11905.531717723396</v>
      </c>
      <c r="AL113" s="63">
        <f>'Local multi year dist'!AX113</f>
        <v>11905.531717723396</v>
      </c>
      <c r="AN113" s="63">
        <f>'Local multi year dist'!AZ113</f>
        <v>0</v>
      </c>
      <c r="AO113" s="63">
        <f>'Local multi year dist'!BA113</f>
        <v>14298.345656187659</v>
      </c>
      <c r="AP113" s="63">
        <f>'Local multi year dist'!BB113</f>
        <v>3586.0867184967065</v>
      </c>
      <c r="AQ113" s="63">
        <f>'Local multi year dist'!BC113</f>
        <v>3010.5589119068736</v>
      </c>
      <c r="AR113" s="63">
        <f>'Local multi year dist'!BD113</f>
        <v>3010.5589118779985</v>
      </c>
      <c r="AS113" s="63">
        <f>'Local multi year dist'!BE113</f>
        <v>3472.691798427205</v>
      </c>
      <c r="AT113" s="63">
        <f>'Local multi year dist'!BF113</f>
        <v>2539.4185327459381</v>
      </c>
      <c r="AU113" s="63">
        <f>'Local multi year dist'!BG113</f>
        <v>4002.9128767057537</v>
      </c>
      <c r="AV113" s="63">
        <f>'Local multi year dist'!BH113</f>
        <v>4129.1559949128632</v>
      </c>
      <c r="AW113" s="63">
        <f>'Local multi year dist'!BI113</f>
        <v>4129.1559978003725</v>
      </c>
      <c r="AX113" s="63">
        <f>'Local multi year dist'!BJ113</f>
        <v>3564.7589255535113</v>
      </c>
      <c r="AY113" s="63">
        <f>'Local multi year dist'!BK113</f>
        <v>2976.3829294308489</v>
      </c>
      <c r="AZ113" s="63">
        <f>'Local multi year dist'!BL113</f>
        <v>2976.3829294308489</v>
      </c>
      <c r="BA113" s="63">
        <f>'Local multi year dist'!BM113</f>
        <v>2976.3829294308489</v>
      </c>
      <c r="BB113" s="63">
        <f>'Local multi year dist'!BN113</f>
        <v>2976.3829294308489</v>
      </c>
      <c r="BC113" s="63">
        <f>'Local multi year dist'!BO113</f>
        <v>2976.3829294308489</v>
      </c>
      <c r="BD113" s="63">
        <f>'Local multi year dist'!BP113</f>
        <v>2976.3829294308489</v>
      </c>
      <c r="BE113" s="63">
        <f>'Local multi year dist'!BQ113</f>
        <v>2976.3829294308489</v>
      </c>
      <c r="BF113" s="63"/>
      <c r="BG113" s="63"/>
      <c r="BH113" s="63"/>
      <c r="BI113" s="63"/>
      <c r="BJ113" s="63"/>
      <c r="BK113" s="63"/>
      <c r="BL113" s="63"/>
      <c r="BM113" s="63"/>
      <c r="BN113" s="63"/>
      <c r="BO113" s="63"/>
      <c r="BP113" s="63"/>
      <c r="BQ113" s="63"/>
    </row>
    <row r="114" spans="1:69" x14ac:dyDescent="0.3">
      <c r="A114" t="str">
        <f>'Local multi year dist'!M114</f>
        <v>Russell County</v>
      </c>
      <c r="B114" s="63">
        <f>'Local multi year dist'!N114</f>
        <v>43265.962383283288</v>
      </c>
      <c r="C114" s="63">
        <f>'Local multi year dist'!O114</f>
        <v>273897.13003515895</v>
      </c>
      <c r="D114" s="63">
        <f>'Local multi year dist'!P114</f>
        <v>71067.839178678638</v>
      </c>
      <c r="E114" s="63">
        <f>'Local multi year dist'!Q114</f>
        <v>56912.66832577272</v>
      </c>
      <c r="F114" s="63">
        <f>'Local multi year dist'!R114</f>
        <v>56912.668325226856</v>
      </c>
      <c r="G114" s="63">
        <f>'Local multi year dist'!S114</f>
        <v>65648.991534377376</v>
      </c>
      <c r="H114" s="63">
        <f>'Local multi year dist'!T114</f>
        <v>48006.064296861252</v>
      </c>
      <c r="I114" s="63">
        <f>'Local multi year dist'!U114</f>
        <v>75672.477953477908</v>
      </c>
      <c r="J114" s="63">
        <f>'Local multi year dist'!V114</f>
        <v>78059.022420857786</v>
      </c>
      <c r="K114" s="63">
        <f>'Local multi year dist'!W114</f>
        <v>78059.022475444275</v>
      </c>
      <c r="L114" s="63">
        <f>'Local multi year dist'!X114</f>
        <v>67389.461003060627</v>
      </c>
      <c r="M114" s="63">
        <f>'Local multi year dist'!Y114</f>
        <v>56266.593489743878</v>
      </c>
      <c r="N114" s="63">
        <f>'Local multi year dist'!Z114</f>
        <v>56266.593489743878</v>
      </c>
      <c r="O114" s="63">
        <f>'Local multi year dist'!AA114</f>
        <v>56266.593489743878</v>
      </c>
      <c r="P114" s="63">
        <f>'Local multi year dist'!AB114</f>
        <v>56266.593489743878</v>
      </c>
      <c r="Q114" s="63">
        <f>'Local multi year dist'!AC114</f>
        <v>56266.593489743878</v>
      </c>
      <c r="R114" s="63">
        <f>'Local multi year dist'!AD114</f>
        <v>56266.593489743878</v>
      </c>
      <c r="S114" s="63">
        <f>'Local multi year dist'!AE114</f>
        <v>56266.593489743878</v>
      </c>
      <c r="T114" s="63"/>
      <c r="U114" s="63">
        <f>'Local multi year dist'!AG114</f>
        <v>0</v>
      </c>
      <c r="V114" s="63">
        <f>'Local multi year dist'!AH114</f>
        <v>99110.356861131222</v>
      </c>
      <c r="W114" s="63">
        <f>'Local multi year dist'!AI114</f>
        <v>24857.304680654652</v>
      </c>
      <c r="X114" s="63">
        <f>'Local multi year dist'!AJ114</f>
        <v>20867.978386116662</v>
      </c>
      <c r="Y114" s="63">
        <f>'Local multi year dist'!AK114</f>
        <v>20867.978385916515</v>
      </c>
      <c r="Z114" s="63">
        <f>'Local multi year dist'!AL114</f>
        <v>24071.296895938369</v>
      </c>
      <c r="AA114" s="63">
        <f>'Local multi year dist'!AM114</f>
        <v>17602.223575515789</v>
      </c>
      <c r="AB114" s="63">
        <f>'Local multi year dist'!AN114</f>
        <v>27746.575249608562</v>
      </c>
      <c r="AC114" s="63">
        <f>'Local multi year dist'!AO114</f>
        <v>28621.641554314519</v>
      </c>
      <c r="AD114" s="63">
        <f>'Local multi year dist'!AP114</f>
        <v>28621.641574329566</v>
      </c>
      <c r="AE114" s="63">
        <f>'Local multi year dist'!AQ114</f>
        <v>24709.469034455564</v>
      </c>
      <c r="AF114" s="63">
        <f>'Local multi year dist'!AR114</f>
        <v>20631.084279572755</v>
      </c>
      <c r="AG114" s="63">
        <f>'Local multi year dist'!AS114</f>
        <v>20631.084279572755</v>
      </c>
      <c r="AH114" s="63">
        <f>'Local multi year dist'!AT114</f>
        <v>20631.084279572755</v>
      </c>
      <c r="AI114" s="63">
        <f>'Local multi year dist'!AU114</f>
        <v>20631.084279572755</v>
      </c>
      <c r="AJ114" s="63">
        <f>'Local multi year dist'!AV114</f>
        <v>20631.084279572755</v>
      </c>
      <c r="AK114" s="63">
        <f>'Local multi year dist'!AW114</f>
        <v>20631.084279572755</v>
      </c>
      <c r="AL114" s="63">
        <f>'Local multi year dist'!AX114</f>
        <v>20631.084279572755</v>
      </c>
      <c r="AN114" s="63">
        <f>'Local multi year dist'!AZ114</f>
        <v>0</v>
      </c>
      <c r="AO114" s="63">
        <f>'Local multi year dist'!BA114</f>
        <v>24777.589215282806</v>
      </c>
      <c r="AP114" s="63">
        <f>'Local multi year dist'!BB114</f>
        <v>6214.3261701636629</v>
      </c>
      <c r="AQ114" s="63">
        <f>'Local multi year dist'!BC114</f>
        <v>5216.9945965291654</v>
      </c>
      <c r="AR114" s="63">
        <f>'Local multi year dist'!BD114</f>
        <v>5216.9945964791286</v>
      </c>
      <c r="AS114" s="63">
        <f>'Local multi year dist'!BE114</f>
        <v>6017.8242239845922</v>
      </c>
      <c r="AT114" s="63">
        <f>'Local multi year dist'!BF114</f>
        <v>4400.5558938789472</v>
      </c>
      <c r="AU114" s="63">
        <f>'Local multi year dist'!BG114</f>
        <v>6936.6438124021406</v>
      </c>
      <c r="AV114" s="63">
        <f>'Local multi year dist'!BH114</f>
        <v>7155.4103885786299</v>
      </c>
      <c r="AW114" s="63">
        <f>'Local multi year dist'!BI114</f>
        <v>7155.4103935823914</v>
      </c>
      <c r="AX114" s="63">
        <f>'Local multi year dist'!BJ114</f>
        <v>6177.367258613891</v>
      </c>
      <c r="AY114" s="63">
        <f>'Local multi year dist'!BK114</f>
        <v>5157.7710698931887</v>
      </c>
      <c r="AZ114" s="63">
        <f>'Local multi year dist'!BL114</f>
        <v>5157.7710698931887</v>
      </c>
      <c r="BA114" s="63">
        <f>'Local multi year dist'!BM114</f>
        <v>5157.7710698931887</v>
      </c>
      <c r="BB114" s="63">
        <f>'Local multi year dist'!BN114</f>
        <v>5157.7710698931887</v>
      </c>
      <c r="BC114" s="63">
        <f>'Local multi year dist'!BO114</f>
        <v>5157.7710698931887</v>
      </c>
      <c r="BD114" s="63">
        <f>'Local multi year dist'!BP114</f>
        <v>5157.7710698931887</v>
      </c>
      <c r="BE114" s="63">
        <f>'Local multi year dist'!BQ114</f>
        <v>5157.7710698931887</v>
      </c>
      <c r="BF114" s="63"/>
      <c r="BG114" s="63"/>
      <c r="BH114" s="63"/>
      <c r="BI114" s="63"/>
      <c r="BJ114" s="63"/>
      <c r="BK114" s="63"/>
      <c r="BL114" s="63"/>
      <c r="BM114" s="63"/>
      <c r="BN114" s="63"/>
      <c r="BO114" s="63"/>
      <c r="BP114" s="63"/>
      <c r="BQ114" s="63"/>
    </row>
    <row r="115" spans="1:69" x14ac:dyDescent="0.3">
      <c r="A115" t="str">
        <f>'Local multi year dist'!M115</f>
        <v>Salem City</v>
      </c>
      <c r="B115" s="63">
        <f>'Local multi year dist'!N115</f>
        <v>31961.509805696158</v>
      </c>
      <c r="C115" s="63">
        <f>'Local multi year dist'!O115</f>
        <v>202333.7821500331</v>
      </c>
      <c r="D115" s="63">
        <f>'Local multi year dist'!P115</f>
        <v>52499.362400790873</v>
      </c>
      <c r="E115" s="63">
        <f>'Local multi year dist'!Q115</f>
        <v>42042.629045166752</v>
      </c>
      <c r="F115" s="63">
        <f>'Local multi year dist'!R115</f>
        <v>42042.629044763504</v>
      </c>
      <c r="G115" s="63">
        <f>'Local multi year dist'!S115</f>
        <v>48496.341490620944</v>
      </c>
      <c r="H115" s="63">
        <f>'Local multi year dist'!T115</f>
        <v>35463.126444861839</v>
      </c>
      <c r="I115" s="63">
        <f>'Local multi year dist'!U115</f>
        <v>55900.909465633194</v>
      </c>
      <c r="J115" s="63">
        <f>'Local multi year dist'!V115</f>
        <v>57663.901901122466</v>
      </c>
      <c r="K115" s="63">
        <f>'Local multi year dist'!W115</f>
        <v>57663.901941446704</v>
      </c>
      <c r="L115" s="63">
        <f>'Local multi year dist'!X115</f>
        <v>49782.064237223429</v>
      </c>
      <c r="M115" s="63">
        <f>'Local multi year dist'!Y115</f>
        <v>41565.359476446196</v>
      </c>
      <c r="N115" s="63">
        <f>'Local multi year dist'!Z115</f>
        <v>41565.359476446196</v>
      </c>
      <c r="O115" s="63">
        <f>'Local multi year dist'!AA115</f>
        <v>41565.359476446196</v>
      </c>
      <c r="P115" s="63">
        <f>'Local multi year dist'!AB115</f>
        <v>41565.359476446196</v>
      </c>
      <c r="Q115" s="63">
        <f>'Local multi year dist'!AC115</f>
        <v>41565.359476446196</v>
      </c>
      <c r="R115" s="63">
        <f>'Local multi year dist'!AD115</f>
        <v>41565.359476446196</v>
      </c>
      <c r="S115" s="63">
        <f>'Local multi year dist'!AE115</f>
        <v>41565.359476446196</v>
      </c>
      <c r="T115" s="63"/>
      <c r="U115" s="63">
        <f>'Local multi year dist'!AG115</f>
        <v>0</v>
      </c>
      <c r="V115" s="63">
        <f>'Local multi year dist'!AH115</f>
        <v>73214.981666211708</v>
      </c>
      <c r="W115" s="63">
        <f>'Local multi year dist'!AI115</f>
        <v>18362.632968979873</v>
      </c>
      <c r="X115" s="63">
        <f>'Local multi year dist'!AJ115</f>
        <v>15415.630649894474</v>
      </c>
      <c r="Y115" s="63">
        <f>'Local multi year dist'!AK115</f>
        <v>15415.630649746619</v>
      </c>
      <c r="Z115" s="63">
        <f>'Local multi year dist'!AL115</f>
        <v>17781.991879894347</v>
      </c>
      <c r="AA115" s="63">
        <f>'Local multi year dist'!AM115</f>
        <v>13003.146363116006</v>
      </c>
      <c r="AB115" s="63">
        <f>'Local multi year dist'!AN115</f>
        <v>20497.000137398834</v>
      </c>
      <c r="AC115" s="63">
        <f>'Local multi year dist'!AO115</f>
        <v>21143.430697078235</v>
      </c>
      <c r="AD115" s="63">
        <f>'Local multi year dist'!AP115</f>
        <v>21143.430711863788</v>
      </c>
      <c r="AE115" s="63">
        <f>'Local multi year dist'!AQ115</f>
        <v>18253.42355364859</v>
      </c>
      <c r="AF115" s="63">
        <f>'Local multi year dist'!AR115</f>
        <v>15240.63180803027</v>
      </c>
      <c r="AG115" s="63">
        <f>'Local multi year dist'!AS115</f>
        <v>15240.63180803027</v>
      </c>
      <c r="AH115" s="63">
        <f>'Local multi year dist'!AT115</f>
        <v>15240.63180803027</v>
      </c>
      <c r="AI115" s="63">
        <f>'Local multi year dist'!AU115</f>
        <v>15240.63180803027</v>
      </c>
      <c r="AJ115" s="63">
        <f>'Local multi year dist'!AV115</f>
        <v>15240.63180803027</v>
      </c>
      <c r="AK115" s="63">
        <f>'Local multi year dist'!AW115</f>
        <v>15240.63180803027</v>
      </c>
      <c r="AL115" s="63">
        <f>'Local multi year dist'!AX115</f>
        <v>15240.63180803027</v>
      </c>
      <c r="AN115" s="63">
        <f>'Local multi year dist'!AZ115</f>
        <v>0</v>
      </c>
      <c r="AO115" s="63">
        <f>'Local multi year dist'!BA115</f>
        <v>18303.745416552927</v>
      </c>
      <c r="AP115" s="63">
        <f>'Local multi year dist'!BB115</f>
        <v>4590.6582422449683</v>
      </c>
      <c r="AQ115" s="63">
        <f>'Local multi year dist'!BC115</f>
        <v>3853.9076624736185</v>
      </c>
      <c r="AR115" s="63">
        <f>'Local multi year dist'!BD115</f>
        <v>3853.9076624366548</v>
      </c>
      <c r="AS115" s="63">
        <f>'Local multi year dist'!BE115</f>
        <v>4445.4979699735868</v>
      </c>
      <c r="AT115" s="63">
        <f>'Local multi year dist'!BF115</f>
        <v>3250.7865907790015</v>
      </c>
      <c r="AU115" s="63">
        <f>'Local multi year dist'!BG115</f>
        <v>5124.2500343497086</v>
      </c>
      <c r="AV115" s="63">
        <f>'Local multi year dist'!BH115</f>
        <v>5285.8576742695586</v>
      </c>
      <c r="AW115" s="63">
        <f>'Local multi year dist'!BI115</f>
        <v>5285.857677965947</v>
      </c>
      <c r="AX115" s="63">
        <f>'Local multi year dist'!BJ115</f>
        <v>4563.3558884121476</v>
      </c>
      <c r="AY115" s="63">
        <f>'Local multi year dist'!BK115</f>
        <v>3810.1579520075675</v>
      </c>
      <c r="AZ115" s="63">
        <f>'Local multi year dist'!BL115</f>
        <v>3810.1579520075675</v>
      </c>
      <c r="BA115" s="63">
        <f>'Local multi year dist'!BM115</f>
        <v>3810.1579520075675</v>
      </c>
      <c r="BB115" s="63">
        <f>'Local multi year dist'!BN115</f>
        <v>3810.1579520075675</v>
      </c>
      <c r="BC115" s="63">
        <f>'Local multi year dist'!BO115</f>
        <v>3810.1579520075675</v>
      </c>
      <c r="BD115" s="63">
        <f>'Local multi year dist'!BP115</f>
        <v>3810.1579520075675</v>
      </c>
      <c r="BE115" s="63">
        <f>'Local multi year dist'!BQ115</f>
        <v>3810.1579520075675</v>
      </c>
      <c r="BF115" s="63"/>
      <c r="BG115" s="63"/>
      <c r="BH115" s="63"/>
      <c r="BI115" s="63"/>
      <c r="BJ115" s="63"/>
      <c r="BK115" s="63"/>
      <c r="BL115" s="63"/>
      <c r="BM115" s="63"/>
      <c r="BN115" s="63"/>
      <c r="BO115" s="63"/>
      <c r="BP115" s="63"/>
      <c r="BQ115" s="63"/>
    </row>
    <row r="116" spans="1:69" x14ac:dyDescent="0.3">
      <c r="A116" t="str">
        <f>'Local multi year dist'!M116</f>
        <v>Scott County</v>
      </c>
      <c r="B116" s="63">
        <f>'Local multi year dist'!N116</f>
        <v>17119.332860302882</v>
      </c>
      <c r="C116" s="63">
        <f>'Local multi year dist'!O116</f>
        <v>108374.71028646798</v>
      </c>
      <c r="D116" s="63">
        <f>'Local multi year dist'!P116</f>
        <v>28119.887494571154</v>
      </c>
      <c r="E116" s="63">
        <f>'Local multi year dist'!Q116</f>
        <v>22519.016320629999</v>
      </c>
      <c r="F116" s="63">
        <f>'Local multi year dist'!R116</f>
        <v>22519.016320414012</v>
      </c>
      <c r="G116" s="63">
        <f>'Local multi year dist'!S116</f>
        <v>25975.775785688795</v>
      </c>
      <c r="H116" s="63">
        <f>'Local multi year dist'!T116</f>
        <v>18994.880703927247</v>
      </c>
      <c r="I116" s="63">
        <f>'Local multi year dist'!U116</f>
        <v>29941.835731592295</v>
      </c>
      <c r="J116" s="63">
        <f>'Local multi year dist'!V116</f>
        <v>30886.135751110087</v>
      </c>
      <c r="K116" s="63">
        <f>'Local multi year dist'!W116</f>
        <v>30886.135772708691</v>
      </c>
      <c r="L116" s="63">
        <f>'Local multi year dist'!X116</f>
        <v>26664.438987113281</v>
      </c>
      <c r="M116" s="63">
        <f>'Local multi year dist'!Y116</f>
        <v>22263.379566900541</v>
      </c>
      <c r="N116" s="63">
        <f>'Local multi year dist'!Z116</f>
        <v>22263.379566900541</v>
      </c>
      <c r="O116" s="63">
        <f>'Local multi year dist'!AA116</f>
        <v>22263.379566900541</v>
      </c>
      <c r="P116" s="63">
        <f>'Local multi year dist'!AB116</f>
        <v>22263.379566900541</v>
      </c>
      <c r="Q116" s="63">
        <f>'Local multi year dist'!AC116</f>
        <v>22263.379566900541</v>
      </c>
      <c r="R116" s="63">
        <f>'Local multi year dist'!AD116</f>
        <v>22263.379566900541</v>
      </c>
      <c r="S116" s="63">
        <f>'Local multi year dist'!AE116</f>
        <v>22263.379566900541</v>
      </c>
      <c r="T116" s="63"/>
      <c r="U116" s="63">
        <f>'Local multi year dist'!AG116</f>
        <v>0</v>
      </c>
      <c r="V116" s="63">
        <f>'Local multi year dist'!AH116</f>
        <v>39215.65811892505</v>
      </c>
      <c r="W116" s="63">
        <f>'Local multi year dist'!AI116</f>
        <v>9835.4560813492571</v>
      </c>
      <c r="X116" s="63">
        <f>'Local multi year dist'!AJ116</f>
        <v>8256.9726508976655</v>
      </c>
      <c r="Y116" s="63">
        <f>'Local multi year dist'!AK116</f>
        <v>8256.9726508184704</v>
      </c>
      <c r="Z116" s="63">
        <f>'Local multi year dist'!AL116</f>
        <v>9524.4511214192244</v>
      </c>
      <c r="AA116" s="63">
        <f>'Local multi year dist'!AM116</f>
        <v>6964.7895914399887</v>
      </c>
      <c r="AB116" s="63">
        <f>'Local multi year dist'!AN116</f>
        <v>10978.67310158384</v>
      </c>
      <c r="AC116" s="63">
        <f>'Local multi year dist'!AO116</f>
        <v>11324.916442073698</v>
      </c>
      <c r="AD116" s="63">
        <f>'Local multi year dist'!AP116</f>
        <v>11324.916449993185</v>
      </c>
      <c r="AE116" s="63">
        <f>'Local multi year dist'!AQ116</f>
        <v>9776.9609619415351</v>
      </c>
      <c r="AF116" s="63">
        <f>'Local multi year dist'!AR116</f>
        <v>8163.2391745301975</v>
      </c>
      <c r="AG116" s="63">
        <f>'Local multi year dist'!AS116</f>
        <v>8163.2391745301975</v>
      </c>
      <c r="AH116" s="63">
        <f>'Local multi year dist'!AT116</f>
        <v>8163.2391745301975</v>
      </c>
      <c r="AI116" s="63">
        <f>'Local multi year dist'!AU116</f>
        <v>8163.2391745301975</v>
      </c>
      <c r="AJ116" s="63">
        <f>'Local multi year dist'!AV116</f>
        <v>8163.2391745301975</v>
      </c>
      <c r="AK116" s="63">
        <f>'Local multi year dist'!AW116</f>
        <v>8163.2391745301975</v>
      </c>
      <c r="AL116" s="63">
        <f>'Local multi year dist'!AX116</f>
        <v>8163.2391745301975</v>
      </c>
      <c r="AN116" s="63">
        <f>'Local multi year dist'!AZ116</f>
        <v>0</v>
      </c>
      <c r="AO116" s="63">
        <f>'Local multi year dist'!BA116</f>
        <v>9803.9145297312625</v>
      </c>
      <c r="AP116" s="63">
        <f>'Local multi year dist'!BB116</f>
        <v>2458.8640203373143</v>
      </c>
      <c r="AQ116" s="63">
        <f>'Local multi year dist'!BC116</f>
        <v>2064.2431627244164</v>
      </c>
      <c r="AR116" s="63">
        <f>'Local multi year dist'!BD116</f>
        <v>2064.2431627046176</v>
      </c>
      <c r="AS116" s="63">
        <f>'Local multi year dist'!BE116</f>
        <v>2381.1127803548061</v>
      </c>
      <c r="AT116" s="63">
        <f>'Local multi year dist'!BF116</f>
        <v>1741.1973978599972</v>
      </c>
      <c r="AU116" s="63">
        <f>'Local multi year dist'!BG116</f>
        <v>2744.6682753959599</v>
      </c>
      <c r="AV116" s="63">
        <f>'Local multi year dist'!BH116</f>
        <v>2831.2291105184245</v>
      </c>
      <c r="AW116" s="63">
        <f>'Local multi year dist'!BI116</f>
        <v>2831.2291124982962</v>
      </c>
      <c r="AX116" s="63">
        <f>'Local multi year dist'!BJ116</f>
        <v>2444.2402404853838</v>
      </c>
      <c r="AY116" s="63">
        <f>'Local multi year dist'!BK116</f>
        <v>2040.8097936325494</v>
      </c>
      <c r="AZ116" s="63">
        <f>'Local multi year dist'!BL116</f>
        <v>2040.8097936325494</v>
      </c>
      <c r="BA116" s="63">
        <f>'Local multi year dist'!BM116</f>
        <v>2040.8097936325494</v>
      </c>
      <c r="BB116" s="63">
        <f>'Local multi year dist'!BN116</f>
        <v>2040.8097936325494</v>
      </c>
      <c r="BC116" s="63">
        <f>'Local multi year dist'!BO116</f>
        <v>2040.8097936325494</v>
      </c>
      <c r="BD116" s="63">
        <f>'Local multi year dist'!BP116</f>
        <v>2040.8097936325494</v>
      </c>
      <c r="BE116" s="63">
        <f>'Local multi year dist'!BQ116</f>
        <v>2040.8097936325494</v>
      </c>
      <c r="BF116" s="63"/>
      <c r="BG116" s="63"/>
      <c r="BH116" s="63"/>
      <c r="BI116" s="63"/>
      <c r="BJ116" s="63"/>
      <c r="BK116" s="63"/>
      <c r="BL116" s="63"/>
      <c r="BM116" s="63"/>
      <c r="BN116" s="63"/>
      <c r="BO116" s="63"/>
      <c r="BP116" s="63"/>
      <c r="BQ116" s="63"/>
    </row>
    <row r="117" spans="1:69" x14ac:dyDescent="0.3">
      <c r="A117" t="str">
        <f>'Local multi year dist'!M117</f>
        <v>Shenandoah County</v>
      </c>
      <c r="B117" s="63">
        <f>'Local multi year dist'!N117</f>
        <v>26837.90899714945</v>
      </c>
      <c r="C117" s="63">
        <f>'Local multi year dist'!O117</f>
        <v>169898.5956985011</v>
      </c>
      <c r="D117" s="63">
        <f>'Local multi year dist'!P117</f>
        <v>44083.434076999976</v>
      </c>
      <c r="E117" s="63">
        <f>'Local multi year dist'!Q117</f>
        <v>35302.970953956821</v>
      </c>
      <c r="F117" s="63">
        <f>'Local multi year dist'!R117</f>
        <v>35302.97095361822</v>
      </c>
      <c r="G117" s="63">
        <f>'Local multi year dist'!S117</f>
        <v>40722.118808918356</v>
      </c>
      <c r="H117" s="63">
        <f>'Local multi year dist'!T117</f>
        <v>29778.197778128266</v>
      </c>
      <c r="I117" s="63">
        <f>'Local multi year dist'!U117</f>
        <v>46939.69497114238</v>
      </c>
      <c r="J117" s="63">
        <f>'Local multi year dist'!V117</f>
        <v>48420.070298652463</v>
      </c>
      <c r="K117" s="63">
        <f>'Local multi year dist'!W117</f>
        <v>48420.070332512507</v>
      </c>
      <c r="L117" s="63">
        <f>'Local multi year dist'!X117</f>
        <v>41801.733328966249</v>
      </c>
      <c r="M117" s="63">
        <f>'Local multi year dist'!Y117</f>
        <v>34902.210247397576</v>
      </c>
      <c r="N117" s="63">
        <f>'Local multi year dist'!Z117</f>
        <v>34902.210247397576</v>
      </c>
      <c r="O117" s="63">
        <f>'Local multi year dist'!AA117</f>
        <v>34902.210247397576</v>
      </c>
      <c r="P117" s="63">
        <f>'Local multi year dist'!AB117</f>
        <v>34902.210247397576</v>
      </c>
      <c r="Q117" s="63">
        <f>'Local multi year dist'!AC117</f>
        <v>34902.210247397576</v>
      </c>
      <c r="R117" s="63">
        <f>'Local multi year dist'!AD117</f>
        <v>34902.210247397576</v>
      </c>
      <c r="S117" s="63">
        <f>'Local multi year dist'!AE117</f>
        <v>34902.210247397576</v>
      </c>
      <c r="T117" s="63"/>
      <c r="U117" s="63">
        <f>'Local multi year dist'!AG117</f>
        <v>0</v>
      </c>
      <c r="V117" s="63">
        <f>'Local multi year dist'!AH117</f>
        <v>61478.228880025104</v>
      </c>
      <c r="W117" s="63">
        <f>'Local multi year dist'!AI117</f>
        <v>15419.004783112872</v>
      </c>
      <c r="X117" s="63">
        <f>'Local multi year dist'!AJ117</f>
        <v>12944.4226831175</v>
      </c>
      <c r="Y117" s="63">
        <f>'Local multi year dist'!AK117</f>
        <v>12944.422682993347</v>
      </c>
      <c r="Z117" s="63">
        <f>'Local multi year dist'!AL117</f>
        <v>14931.443563270064</v>
      </c>
      <c r="AA117" s="63">
        <f>'Local multi year dist'!AM117</f>
        <v>10918.672518647028</v>
      </c>
      <c r="AB117" s="63">
        <f>'Local multi year dist'!AN117</f>
        <v>17211.221489418873</v>
      </c>
      <c r="AC117" s="63">
        <f>'Local multi year dist'!AO117</f>
        <v>17754.025776172566</v>
      </c>
      <c r="AD117" s="63">
        <f>'Local multi year dist'!AP117</f>
        <v>17754.025788587918</v>
      </c>
      <c r="AE117" s="63">
        <f>'Local multi year dist'!AQ117</f>
        <v>15327.302220620957</v>
      </c>
      <c r="AF117" s="63">
        <f>'Local multi year dist'!AR117</f>
        <v>12797.477090712444</v>
      </c>
      <c r="AG117" s="63">
        <f>'Local multi year dist'!AS117</f>
        <v>12797.477090712444</v>
      </c>
      <c r="AH117" s="63">
        <f>'Local multi year dist'!AT117</f>
        <v>12797.477090712444</v>
      </c>
      <c r="AI117" s="63">
        <f>'Local multi year dist'!AU117</f>
        <v>12797.477090712444</v>
      </c>
      <c r="AJ117" s="63">
        <f>'Local multi year dist'!AV117</f>
        <v>12797.477090712444</v>
      </c>
      <c r="AK117" s="63">
        <f>'Local multi year dist'!AW117</f>
        <v>12797.477090712444</v>
      </c>
      <c r="AL117" s="63">
        <f>'Local multi year dist'!AX117</f>
        <v>12797.477090712444</v>
      </c>
      <c r="AN117" s="63">
        <f>'Local multi year dist'!AZ117</f>
        <v>0</v>
      </c>
      <c r="AO117" s="63">
        <f>'Local multi year dist'!BA117</f>
        <v>15369.557220006276</v>
      </c>
      <c r="AP117" s="63">
        <f>'Local multi year dist'!BB117</f>
        <v>3854.7511957782181</v>
      </c>
      <c r="AQ117" s="63">
        <f>'Local multi year dist'!BC117</f>
        <v>3236.105670779375</v>
      </c>
      <c r="AR117" s="63">
        <f>'Local multi year dist'!BD117</f>
        <v>3236.1056707483367</v>
      </c>
      <c r="AS117" s="63">
        <f>'Local multi year dist'!BE117</f>
        <v>3732.8608908175161</v>
      </c>
      <c r="AT117" s="63">
        <f>'Local multi year dist'!BF117</f>
        <v>2729.6681296617571</v>
      </c>
      <c r="AU117" s="63">
        <f>'Local multi year dist'!BG117</f>
        <v>4302.8053723547182</v>
      </c>
      <c r="AV117" s="63">
        <f>'Local multi year dist'!BH117</f>
        <v>4438.5064440431415</v>
      </c>
      <c r="AW117" s="63">
        <f>'Local multi year dist'!BI117</f>
        <v>4438.5064471469796</v>
      </c>
      <c r="AX117" s="63">
        <f>'Local multi year dist'!BJ117</f>
        <v>3831.8255551552393</v>
      </c>
      <c r="AY117" s="63">
        <f>'Local multi year dist'!BK117</f>
        <v>3199.369272678111</v>
      </c>
      <c r="AZ117" s="63">
        <f>'Local multi year dist'!BL117</f>
        <v>3199.369272678111</v>
      </c>
      <c r="BA117" s="63">
        <f>'Local multi year dist'!BM117</f>
        <v>3199.369272678111</v>
      </c>
      <c r="BB117" s="63">
        <f>'Local multi year dist'!BN117</f>
        <v>3199.369272678111</v>
      </c>
      <c r="BC117" s="63">
        <f>'Local multi year dist'!BO117</f>
        <v>3199.369272678111</v>
      </c>
      <c r="BD117" s="63">
        <f>'Local multi year dist'!BP117</f>
        <v>3199.369272678111</v>
      </c>
      <c r="BE117" s="63">
        <f>'Local multi year dist'!BQ117</f>
        <v>3199.369272678111</v>
      </c>
      <c r="BF117" s="63"/>
      <c r="BG117" s="63"/>
      <c r="BH117" s="63"/>
      <c r="BI117" s="63"/>
      <c r="BJ117" s="63"/>
      <c r="BK117" s="63"/>
      <c r="BL117" s="63"/>
      <c r="BM117" s="63"/>
      <c r="BN117" s="63"/>
      <c r="BO117" s="63"/>
      <c r="BP117" s="63"/>
      <c r="BQ117" s="63"/>
    </row>
    <row r="118" spans="1:69" x14ac:dyDescent="0.3">
      <c r="A118" t="str">
        <f>'Local multi year dist'!M118</f>
        <v>Smyth County</v>
      </c>
      <c r="B118" s="63">
        <f>'Local multi year dist'!N118</f>
        <v>24072.791100473449</v>
      </c>
      <c r="C118" s="63">
        <f>'Local multi year dist'!O118</f>
        <v>152393.89189926162</v>
      </c>
      <c r="D118" s="63">
        <f>'Local multi year dist'!P118</f>
        <v>39541.50450543029</v>
      </c>
      <c r="E118" s="63">
        <f>'Local multi year dist'!Q118</f>
        <v>31665.695158700666</v>
      </c>
      <c r="F118" s="63">
        <f>'Local multi year dist'!R118</f>
        <v>31665.695158396949</v>
      </c>
      <c r="G118" s="63">
        <f>'Local multi year dist'!S118</f>
        <v>36526.506567999502</v>
      </c>
      <c r="H118" s="63">
        <f>'Local multi year dist'!T118</f>
        <v>26710.141037351419</v>
      </c>
      <c r="I118" s="63">
        <f>'Local multi year dist'!U118</f>
        <v>42103.483974115596</v>
      </c>
      <c r="J118" s="63">
        <f>'Local multi year dist'!V118</f>
        <v>43431.335783033734</v>
      </c>
      <c r="K118" s="63">
        <f>'Local multi year dist'!W118</f>
        <v>43431.335813405167</v>
      </c>
      <c r="L118" s="63">
        <f>'Local multi year dist'!X118</f>
        <v>37494.888076890944</v>
      </c>
      <c r="M118" s="63">
        <f>'Local multi year dist'!Y118</f>
        <v>31306.224949180862</v>
      </c>
      <c r="N118" s="63">
        <f>'Local multi year dist'!Z118</f>
        <v>31306.224949180862</v>
      </c>
      <c r="O118" s="63">
        <f>'Local multi year dist'!AA118</f>
        <v>31306.224949180862</v>
      </c>
      <c r="P118" s="63">
        <f>'Local multi year dist'!AB118</f>
        <v>31306.224949180862</v>
      </c>
      <c r="Q118" s="63">
        <f>'Local multi year dist'!AC118</f>
        <v>31306.224949180862</v>
      </c>
      <c r="R118" s="63">
        <f>'Local multi year dist'!AD118</f>
        <v>31306.224949180862</v>
      </c>
      <c r="S118" s="63">
        <f>'Local multi year dist'!AE118</f>
        <v>31306.224949180862</v>
      </c>
      <c r="T118" s="63"/>
      <c r="U118" s="63">
        <f>'Local multi year dist'!AG118</f>
        <v>0</v>
      </c>
      <c r="V118" s="63">
        <f>'Local multi year dist'!AH118</f>
        <v>55144.108328749804</v>
      </c>
      <c r="W118" s="63">
        <f>'Local multi year dist'!AI118</f>
        <v>13830.380047883064</v>
      </c>
      <c r="X118" s="63">
        <f>'Local multi year dist'!AJ118</f>
        <v>11610.754891523577</v>
      </c>
      <c r="Y118" s="63">
        <f>'Local multi year dist'!AK118</f>
        <v>11610.754891412216</v>
      </c>
      <c r="Z118" s="63">
        <f>'Local multi year dist'!AL118</f>
        <v>13393.052408266483</v>
      </c>
      <c r="AA118" s="63">
        <f>'Local multi year dist'!AM118</f>
        <v>9793.7183803621847</v>
      </c>
      <c r="AB118" s="63">
        <f>'Local multi year dist'!AN118</f>
        <v>15437.944123842384</v>
      </c>
      <c r="AC118" s="63">
        <f>'Local multi year dist'!AO118</f>
        <v>15924.823120445701</v>
      </c>
      <c r="AD118" s="63">
        <f>'Local multi year dist'!AP118</f>
        <v>15924.823131581892</v>
      </c>
      <c r="AE118" s="63">
        <f>'Local multi year dist'!AQ118</f>
        <v>13748.125628193346</v>
      </c>
      <c r="AF118" s="63">
        <f>'Local multi year dist'!AR118</f>
        <v>11478.949148032982</v>
      </c>
      <c r="AG118" s="63">
        <f>'Local multi year dist'!AS118</f>
        <v>11478.949148032982</v>
      </c>
      <c r="AH118" s="63">
        <f>'Local multi year dist'!AT118</f>
        <v>11478.949148032982</v>
      </c>
      <c r="AI118" s="63">
        <f>'Local multi year dist'!AU118</f>
        <v>11478.949148032982</v>
      </c>
      <c r="AJ118" s="63">
        <f>'Local multi year dist'!AV118</f>
        <v>11478.949148032982</v>
      </c>
      <c r="AK118" s="63">
        <f>'Local multi year dist'!AW118</f>
        <v>11478.949148032982</v>
      </c>
      <c r="AL118" s="63">
        <f>'Local multi year dist'!AX118</f>
        <v>11478.949148032982</v>
      </c>
      <c r="AN118" s="63">
        <f>'Local multi year dist'!AZ118</f>
        <v>0</v>
      </c>
      <c r="AO118" s="63">
        <f>'Local multi year dist'!BA118</f>
        <v>13786.027082187451</v>
      </c>
      <c r="AP118" s="63">
        <f>'Local multi year dist'!BB118</f>
        <v>3457.5950119707659</v>
      </c>
      <c r="AQ118" s="63">
        <f>'Local multi year dist'!BC118</f>
        <v>2902.6887228808941</v>
      </c>
      <c r="AR118" s="63">
        <f>'Local multi year dist'!BD118</f>
        <v>2902.6887228530541</v>
      </c>
      <c r="AS118" s="63">
        <f>'Local multi year dist'!BE118</f>
        <v>3348.2631020666208</v>
      </c>
      <c r="AT118" s="63">
        <f>'Local multi year dist'!BF118</f>
        <v>2448.4295950905462</v>
      </c>
      <c r="AU118" s="63">
        <f>'Local multi year dist'!BG118</f>
        <v>3859.4860309605961</v>
      </c>
      <c r="AV118" s="63">
        <f>'Local multi year dist'!BH118</f>
        <v>3981.2057801114252</v>
      </c>
      <c r="AW118" s="63">
        <f>'Local multi year dist'!BI118</f>
        <v>3981.205782895473</v>
      </c>
      <c r="AX118" s="63">
        <f>'Local multi year dist'!BJ118</f>
        <v>3437.0314070483364</v>
      </c>
      <c r="AY118" s="63">
        <f>'Local multi year dist'!BK118</f>
        <v>2869.7372870082454</v>
      </c>
      <c r="AZ118" s="63">
        <f>'Local multi year dist'!BL118</f>
        <v>2869.7372870082454</v>
      </c>
      <c r="BA118" s="63">
        <f>'Local multi year dist'!BM118</f>
        <v>2869.7372870082454</v>
      </c>
      <c r="BB118" s="63">
        <f>'Local multi year dist'!BN118</f>
        <v>2869.7372870082454</v>
      </c>
      <c r="BC118" s="63">
        <f>'Local multi year dist'!BO118</f>
        <v>2869.7372870082454</v>
      </c>
      <c r="BD118" s="63">
        <f>'Local multi year dist'!BP118</f>
        <v>2869.7372870082454</v>
      </c>
      <c r="BE118" s="63">
        <f>'Local multi year dist'!BQ118</f>
        <v>2869.7372870082454</v>
      </c>
      <c r="BF118" s="63"/>
      <c r="BG118" s="63"/>
      <c r="BH118" s="63"/>
      <c r="BI118" s="63"/>
      <c r="BJ118" s="63"/>
      <c r="BK118" s="63"/>
      <c r="BL118" s="63"/>
      <c r="BM118" s="63"/>
      <c r="BN118" s="63"/>
      <c r="BO118" s="63"/>
      <c r="BP118" s="63"/>
      <c r="BQ118" s="63"/>
    </row>
    <row r="119" spans="1:69" x14ac:dyDescent="0.3">
      <c r="A119" t="str">
        <f>'Local multi year dist'!M119</f>
        <v>Southampton County</v>
      </c>
      <c r="B119" s="63">
        <f>'Local multi year dist'!N119</f>
        <v>5570.8992918325284</v>
      </c>
      <c r="C119" s="63">
        <f>'Local multi year dist'!O119</f>
        <v>35266.829713173662</v>
      </c>
      <c r="D119" s="63">
        <f>'Local multi year dist'!P119</f>
        <v>9150.6522250742237</v>
      </c>
      <c r="E119" s="63">
        <f>'Local multi year dist'!Q119</f>
        <v>7328.0409404425409</v>
      </c>
      <c r="F119" s="63">
        <f>'Local multi year dist'!R119</f>
        <v>7328.0409403722551</v>
      </c>
      <c r="G119" s="63">
        <f>'Local multi year dist'!S119</f>
        <v>8452.9246618512225</v>
      </c>
      <c r="H119" s="63">
        <f>'Local multi year dist'!T119</f>
        <v>6181.2319630357069</v>
      </c>
      <c r="I119" s="63">
        <f>'Local multi year dist'!U119</f>
        <v>9743.5427440098429</v>
      </c>
      <c r="J119" s="63">
        <f>'Local multi year dist'!V119</f>
        <v>10050.832774114207</v>
      </c>
      <c r="K119" s="63">
        <f>'Local multi year dist'!W119</f>
        <v>10050.832781142732</v>
      </c>
      <c r="L119" s="63">
        <f>'Local multi year dist'!X119</f>
        <v>8677.0264637399505</v>
      </c>
      <c r="M119" s="63">
        <f>'Local multi year dist'!Y119</f>
        <v>7244.8527331719097</v>
      </c>
      <c r="N119" s="63">
        <f>'Local multi year dist'!Z119</f>
        <v>7244.8527331719097</v>
      </c>
      <c r="O119" s="63">
        <f>'Local multi year dist'!AA119</f>
        <v>7244.8527331719097</v>
      </c>
      <c r="P119" s="63">
        <f>'Local multi year dist'!AB119</f>
        <v>7244.8527331719097</v>
      </c>
      <c r="Q119" s="63">
        <f>'Local multi year dist'!AC119</f>
        <v>7244.8527331719097</v>
      </c>
      <c r="R119" s="63">
        <f>'Local multi year dist'!AD119</f>
        <v>7244.8527331719097</v>
      </c>
      <c r="S119" s="63">
        <f>'Local multi year dist'!AE119</f>
        <v>7244.8527331719097</v>
      </c>
      <c r="T119" s="63"/>
      <c r="U119" s="63">
        <f>'Local multi year dist'!AG119</f>
        <v>0</v>
      </c>
      <c r="V119" s="63">
        <f>'Local multi year dist'!AH119</f>
        <v>12761.389934187011</v>
      </c>
      <c r="W119" s="63">
        <f>'Local multi year dist'!AI119</f>
        <v>3200.6115989188793</v>
      </c>
      <c r="X119" s="63">
        <f>'Local multi year dist'!AJ119</f>
        <v>2686.9483448289316</v>
      </c>
      <c r="Y119" s="63">
        <f>'Local multi year dist'!AK119</f>
        <v>2686.9483448031601</v>
      </c>
      <c r="Z119" s="63">
        <f>'Local multi year dist'!AL119</f>
        <v>3099.405709345448</v>
      </c>
      <c r="AA119" s="63">
        <f>'Local multi year dist'!AM119</f>
        <v>2266.4517197797586</v>
      </c>
      <c r="AB119" s="63">
        <f>'Local multi year dist'!AN119</f>
        <v>3572.6323394702758</v>
      </c>
      <c r="AC119" s="63">
        <f>'Local multi year dist'!AO119</f>
        <v>3685.3053505085427</v>
      </c>
      <c r="AD119" s="63">
        <f>'Local multi year dist'!AP119</f>
        <v>3685.3053530856682</v>
      </c>
      <c r="AE119" s="63">
        <f>'Local multi year dist'!AQ119</f>
        <v>3181.5763700379816</v>
      </c>
      <c r="AF119" s="63">
        <f>'Local multi year dist'!AR119</f>
        <v>2656.4460021630334</v>
      </c>
      <c r="AG119" s="63">
        <f>'Local multi year dist'!AS119</f>
        <v>2656.4460021630334</v>
      </c>
      <c r="AH119" s="63">
        <f>'Local multi year dist'!AT119</f>
        <v>2656.4460021630334</v>
      </c>
      <c r="AI119" s="63">
        <f>'Local multi year dist'!AU119</f>
        <v>2656.4460021630334</v>
      </c>
      <c r="AJ119" s="63">
        <f>'Local multi year dist'!AV119</f>
        <v>2656.4460021630334</v>
      </c>
      <c r="AK119" s="63">
        <f>'Local multi year dist'!AW119</f>
        <v>2656.4460021630334</v>
      </c>
      <c r="AL119" s="63">
        <f>'Local multi year dist'!AX119</f>
        <v>2656.4460021630334</v>
      </c>
      <c r="AN119" s="63">
        <f>'Local multi year dist'!AZ119</f>
        <v>0</v>
      </c>
      <c r="AO119" s="63">
        <f>'Local multi year dist'!BA119</f>
        <v>3190.3474835467528</v>
      </c>
      <c r="AP119" s="63">
        <f>'Local multi year dist'!BB119</f>
        <v>800.15289972971982</v>
      </c>
      <c r="AQ119" s="63">
        <f>'Local multi year dist'!BC119</f>
        <v>671.73708620723289</v>
      </c>
      <c r="AR119" s="63">
        <f>'Local multi year dist'!BD119</f>
        <v>671.73708620079003</v>
      </c>
      <c r="AS119" s="63">
        <f>'Local multi year dist'!BE119</f>
        <v>774.85142733636201</v>
      </c>
      <c r="AT119" s="63">
        <f>'Local multi year dist'!BF119</f>
        <v>566.61292994493965</v>
      </c>
      <c r="AU119" s="63">
        <f>'Local multi year dist'!BG119</f>
        <v>893.15808486756896</v>
      </c>
      <c r="AV119" s="63">
        <f>'Local multi year dist'!BH119</f>
        <v>921.32633762713567</v>
      </c>
      <c r="AW119" s="63">
        <f>'Local multi year dist'!BI119</f>
        <v>921.32633827141706</v>
      </c>
      <c r="AX119" s="63">
        <f>'Local multi year dist'!BJ119</f>
        <v>795.39409250949541</v>
      </c>
      <c r="AY119" s="63">
        <f>'Local multi year dist'!BK119</f>
        <v>664.11150054075836</v>
      </c>
      <c r="AZ119" s="63">
        <f>'Local multi year dist'!BL119</f>
        <v>664.11150054075836</v>
      </c>
      <c r="BA119" s="63">
        <f>'Local multi year dist'!BM119</f>
        <v>664.11150054075836</v>
      </c>
      <c r="BB119" s="63">
        <f>'Local multi year dist'!BN119</f>
        <v>664.11150054075836</v>
      </c>
      <c r="BC119" s="63">
        <f>'Local multi year dist'!BO119</f>
        <v>664.11150054075836</v>
      </c>
      <c r="BD119" s="63">
        <f>'Local multi year dist'!BP119</f>
        <v>664.11150054075836</v>
      </c>
      <c r="BE119" s="63">
        <f>'Local multi year dist'!BQ119</f>
        <v>664.11150054075836</v>
      </c>
      <c r="BF119" s="63"/>
      <c r="BG119" s="63"/>
      <c r="BH119" s="63"/>
      <c r="BI119" s="63"/>
      <c r="BJ119" s="63"/>
      <c r="BK119" s="63"/>
      <c r="BL119" s="63"/>
      <c r="BM119" s="63"/>
      <c r="BN119" s="63"/>
      <c r="BO119" s="63"/>
      <c r="BP119" s="63"/>
      <c r="BQ119" s="63"/>
    </row>
    <row r="120" spans="1:69" x14ac:dyDescent="0.3">
      <c r="A120" t="str">
        <f>'Local multi year dist'!M120</f>
        <v>Spotsylvania County</v>
      </c>
      <c r="B120" s="63">
        <f>'Local multi year dist'!N120</f>
        <v>57620.177346910168</v>
      </c>
      <c r="C120" s="63">
        <f>'Local multi year dist'!O120</f>
        <v>364767.13652238745</v>
      </c>
      <c r="D120" s="63">
        <f>'Local multi year dist'!P120</f>
        <v>94645.797101680102</v>
      </c>
      <c r="E120" s="63">
        <f>'Local multi year dist'!Q120</f>
        <v>75794.408851146567</v>
      </c>
      <c r="F120" s="63">
        <f>'Local multi year dist'!R120</f>
        <v>75794.408850419597</v>
      </c>
      <c r="G120" s="63">
        <f>'Local multi year dist'!S120</f>
        <v>87429.155079147313</v>
      </c>
      <c r="H120" s="63">
        <f>'Local multi year dist'!T120</f>
        <v>63932.888260011649</v>
      </c>
      <c r="I120" s="63">
        <f>'Local multi year dist'!U120</f>
        <v>100778.10268804341</v>
      </c>
      <c r="J120" s="63">
        <f>'Local multi year dist'!V120</f>
        <v>103956.42365634914</v>
      </c>
      <c r="K120" s="63">
        <f>'Local multi year dist'!W120</f>
        <v>103956.42372904562</v>
      </c>
      <c r="L120" s="63">
        <f>'Local multi year dist'!X120</f>
        <v>89747.05473809861</v>
      </c>
      <c r="M120" s="63">
        <f>'Local multi year dist'!Y120</f>
        <v>74933.987758427713</v>
      </c>
      <c r="N120" s="63">
        <f>'Local multi year dist'!Z120</f>
        <v>74933.987758427713</v>
      </c>
      <c r="O120" s="63">
        <f>'Local multi year dist'!AA120</f>
        <v>74933.987758427713</v>
      </c>
      <c r="P120" s="63">
        <f>'Local multi year dist'!AB120</f>
        <v>74933.987758427713</v>
      </c>
      <c r="Q120" s="63">
        <f>'Local multi year dist'!AC120</f>
        <v>74933.987758427713</v>
      </c>
      <c r="R120" s="63">
        <f>'Local multi year dist'!AD120</f>
        <v>74933.987758427713</v>
      </c>
      <c r="S120" s="63">
        <f>'Local multi year dist'!AE120</f>
        <v>74933.987758427713</v>
      </c>
      <c r="T120" s="63"/>
      <c r="U120" s="63">
        <f>'Local multi year dist'!AG120</f>
        <v>0</v>
      </c>
      <c r="V120" s="63">
        <f>'Local multi year dist'!AH120</f>
        <v>131991.89442878097</v>
      </c>
      <c r="W120" s="63">
        <f>'Local multi year dist'!AI120</f>
        <v>33104.136026774104</v>
      </c>
      <c r="X120" s="63">
        <f>'Local multi year dist'!AJ120</f>
        <v>27791.283245420407</v>
      </c>
      <c r="Y120" s="63">
        <f>'Local multi year dist'!AK120</f>
        <v>27791.283245153852</v>
      </c>
      <c r="Z120" s="63">
        <f>'Local multi year dist'!AL120</f>
        <v>32057.356862354012</v>
      </c>
      <c r="AA120" s="63">
        <f>'Local multi year dist'!AM120</f>
        <v>23442.059028670934</v>
      </c>
      <c r="AB120" s="63">
        <f>'Local multi year dist'!AN120</f>
        <v>36951.970985615917</v>
      </c>
      <c r="AC120" s="63">
        <f>'Local multi year dist'!AO120</f>
        <v>38117.35534066135</v>
      </c>
      <c r="AD120" s="63">
        <f>'Local multi year dist'!AP120</f>
        <v>38117.355367316726</v>
      </c>
      <c r="AE120" s="63">
        <f>'Local multi year dist'!AQ120</f>
        <v>32907.253403969487</v>
      </c>
      <c r="AF120" s="63">
        <f>'Local multi year dist'!AR120</f>
        <v>27475.79551142349</v>
      </c>
      <c r="AG120" s="63">
        <f>'Local multi year dist'!AS120</f>
        <v>27475.79551142349</v>
      </c>
      <c r="AH120" s="63">
        <f>'Local multi year dist'!AT120</f>
        <v>27475.79551142349</v>
      </c>
      <c r="AI120" s="63">
        <f>'Local multi year dist'!AU120</f>
        <v>27475.79551142349</v>
      </c>
      <c r="AJ120" s="63">
        <f>'Local multi year dist'!AV120</f>
        <v>27475.79551142349</v>
      </c>
      <c r="AK120" s="63">
        <f>'Local multi year dist'!AW120</f>
        <v>27475.79551142349</v>
      </c>
      <c r="AL120" s="63">
        <f>'Local multi year dist'!AX120</f>
        <v>27475.79551142349</v>
      </c>
      <c r="AN120" s="63">
        <f>'Local multi year dist'!AZ120</f>
        <v>0</v>
      </c>
      <c r="AO120" s="63">
        <f>'Local multi year dist'!BA120</f>
        <v>32997.973607195243</v>
      </c>
      <c r="AP120" s="63">
        <f>'Local multi year dist'!BB120</f>
        <v>8276.034006693526</v>
      </c>
      <c r="AQ120" s="63">
        <f>'Local multi year dist'!BC120</f>
        <v>6947.8208113551018</v>
      </c>
      <c r="AR120" s="63">
        <f>'Local multi year dist'!BD120</f>
        <v>6947.8208112884631</v>
      </c>
      <c r="AS120" s="63">
        <f>'Local multi year dist'!BE120</f>
        <v>8014.3392155885031</v>
      </c>
      <c r="AT120" s="63">
        <f>'Local multi year dist'!BF120</f>
        <v>5860.5147571677335</v>
      </c>
      <c r="AU120" s="63">
        <f>'Local multi year dist'!BG120</f>
        <v>9237.9927464039793</v>
      </c>
      <c r="AV120" s="63">
        <f>'Local multi year dist'!BH120</f>
        <v>9529.3388351653375</v>
      </c>
      <c r="AW120" s="63">
        <f>'Local multi year dist'!BI120</f>
        <v>9529.3388418291815</v>
      </c>
      <c r="AX120" s="63">
        <f>'Local multi year dist'!BJ120</f>
        <v>8226.8133509923719</v>
      </c>
      <c r="AY120" s="63">
        <f>'Local multi year dist'!BK120</f>
        <v>6868.9488778558725</v>
      </c>
      <c r="AZ120" s="63">
        <f>'Local multi year dist'!BL120</f>
        <v>6868.9488778558725</v>
      </c>
      <c r="BA120" s="63">
        <f>'Local multi year dist'!BM120</f>
        <v>6868.9488778558725</v>
      </c>
      <c r="BB120" s="63">
        <f>'Local multi year dist'!BN120</f>
        <v>6868.9488778558725</v>
      </c>
      <c r="BC120" s="63">
        <f>'Local multi year dist'!BO120</f>
        <v>6868.9488778558725</v>
      </c>
      <c r="BD120" s="63">
        <f>'Local multi year dist'!BP120</f>
        <v>6868.9488778558725</v>
      </c>
      <c r="BE120" s="63">
        <f>'Local multi year dist'!BQ120</f>
        <v>6868.9488778558725</v>
      </c>
      <c r="BF120" s="63"/>
      <c r="BG120" s="63"/>
      <c r="BH120" s="63"/>
      <c r="BI120" s="63"/>
      <c r="BJ120" s="63"/>
      <c r="BK120" s="63"/>
      <c r="BL120" s="63"/>
      <c r="BM120" s="63"/>
      <c r="BN120" s="63"/>
      <c r="BO120" s="63"/>
      <c r="BP120" s="63"/>
      <c r="BQ120" s="63"/>
    </row>
    <row r="121" spans="1:69" x14ac:dyDescent="0.3">
      <c r="A121" t="str">
        <f>'Local multi year dist'!M121</f>
        <v>Stafford County</v>
      </c>
      <c r="B121" s="63">
        <f>'Local multi year dist'!N121</f>
        <v>58677.428307403934</v>
      </c>
      <c r="C121" s="63">
        <f>'Local multi year dist'!O121</f>
        <v>371460.11150444957</v>
      </c>
      <c r="D121" s="63">
        <f>'Local multi year dist'!P121</f>
        <v>96382.417231986154</v>
      </c>
      <c r="E121" s="63">
        <f>'Local multi year dist'!Q121</f>
        <v>77185.131949332746</v>
      </c>
      <c r="F121" s="63">
        <f>'Local multi year dist'!R121</f>
        <v>77185.131948592432</v>
      </c>
      <c r="G121" s="63">
        <f>'Local multi year dist'!S121</f>
        <v>89033.359759498635</v>
      </c>
      <c r="H121" s="63">
        <f>'Local multi year dist'!T121</f>
        <v>65105.968778543975</v>
      </c>
      <c r="I121" s="63">
        <f>'Local multi year dist'!U121</f>
        <v>102627.24218690659</v>
      </c>
      <c r="J121" s="63">
        <f>'Local multi year dist'!V121</f>
        <v>105863.88097114454</v>
      </c>
      <c r="K121" s="63">
        <f>'Local multi year dist'!W121</f>
        <v>105863.8810451749</v>
      </c>
      <c r="L121" s="63">
        <f>'Local multi year dist'!X121</f>
        <v>91393.789687421522</v>
      </c>
      <c r="M121" s="63">
        <f>'Local multi year dist'!Y121</f>
        <v>76308.923313628213</v>
      </c>
      <c r="N121" s="63">
        <f>'Local multi year dist'!Z121</f>
        <v>76308.923313628213</v>
      </c>
      <c r="O121" s="63">
        <f>'Local multi year dist'!AA121</f>
        <v>76308.923313628213</v>
      </c>
      <c r="P121" s="63">
        <f>'Local multi year dist'!AB121</f>
        <v>76308.923313628213</v>
      </c>
      <c r="Q121" s="63">
        <f>'Local multi year dist'!AC121</f>
        <v>76308.923313628213</v>
      </c>
      <c r="R121" s="63">
        <f>'Local multi year dist'!AD121</f>
        <v>76308.923313628213</v>
      </c>
      <c r="S121" s="63">
        <f>'Local multi year dist'!AE121</f>
        <v>76308.923313628213</v>
      </c>
      <c r="T121" s="63"/>
      <c r="U121" s="63">
        <f>'Local multi year dist'!AG121</f>
        <v>0</v>
      </c>
      <c r="V121" s="63">
        <f>'Local multi year dist'!AH121</f>
        <v>134413.76405132742</v>
      </c>
      <c r="W121" s="63">
        <f>'Local multi year dist'!AI121</f>
        <v>33711.551366714906</v>
      </c>
      <c r="X121" s="63">
        <f>'Local multi year dist'!AJ121</f>
        <v>28301.21504808867</v>
      </c>
      <c r="Y121" s="63">
        <f>'Local multi year dist'!AK121</f>
        <v>28301.215047817226</v>
      </c>
      <c r="Z121" s="63">
        <f>'Local multi year dist'!AL121</f>
        <v>32645.565245149497</v>
      </c>
      <c r="AA121" s="63">
        <f>'Local multi year dist'!AM121</f>
        <v>23872.188552132786</v>
      </c>
      <c r="AB121" s="63">
        <f>'Local multi year dist'!AN121</f>
        <v>37629.988801865751</v>
      </c>
      <c r="AC121" s="63">
        <f>'Local multi year dist'!AO121</f>
        <v>38816.756356086327</v>
      </c>
      <c r="AD121" s="63">
        <f>'Local multi year dist'!AP121</f>
        <v>38816.756383230793</v>
      </c>
      <c r="AE121" s="63">
        <f>'Local multi year dist'!AQ121</f>
        <v>33511.05621872122</v>
      </c>
      <c r="AF121" s="63">
        <f>'Local multi year dist'!AR121</f>
        <v>27979.938548330345</v>
      </c>
      <c r="AG121" s="63">
        <f>'Local multi year dist'!AS121</f>
        <v>27979.938548330345</v>
      </c>
      <c r="AH121" s="63">
        <f>'Local multi year dist'!AT121</f>
        <v>27979.938548330345</v>
      </c>
      <c r="AI121" s="63">
        <f>'Local multi year dist'!AU121</f>
        <v>27979.938548330345</v>
      </c>
      <c r="AJ121" s="63">
        <f>'Local multi year dist'!AV121</f>
        <v>27979.938548330345</v>
      </c>
      <c r="AK121" s="63">
        <f>'Local multi year dist'!AW121</f>
        <v>27979.938548330345</v>
      </c>
      <c r="AL121" s="63">
        <f>'Local multi year dist'!AX121</f>
        <v>27979.938548330345</v>
      </c>
      <c r="AN121" s="63">
        <f>'Local multi year dist'!AZ121</f>
        <v>0</v>
      </c>
      <c r="AO121" s="63">
        <f>'Local multi year dist'!BA121</f>
        <v>33603.441012831856</v>
      </c>
      <c r="AP121" s="63">
        <f>'Local multi year dist'!BB121</f>
        <v>8427.8878416787265</v>
      </c>
      <c r="AQ121" s="63">
        <f>'Local multi year dist'!BC121</f>
        <v>7075.3037620221676</v>
      </c>
      <c r="AR121" s="63">
        <f>'Local multi year dist'!BD121</f>
        <v>7075.3037619543065</v>
      </c>
      <c r="AS121" s="63">
        <f>'Local multi year dist'!BE121</f>
        <v>8161.3913112873743</v>
      </c>
      <c r="AT121" s="63">
        <f>'Local multi year dist'!BF121</f>
        <v>5968.0471380331965</v>
      </c>
      <c r="AU121" s="63">
        <f>'Local multi year dist'!BG121</f>
        <v>9407.4972004664378</v>
      </c>
      <c r="AV121" s="63">
        <f>'Local multi year dist'!BH121</f>
        <v>9704.1890890215818</v>
      </c>
      <c r="AW121" s="63">
        <f>'Local multi year dist'!BI121</f>
        <v>9704.1890958076983</v>
      </c>
      <c r="AX121" s="63">
        <f>'Local multi year dist'!BJ121</f>
        <v>8377.764054680305</v>
      </c>
      <c r="AY121" s="63">
        <f>'Local multi year dist'!BK121</f>
        <v>6994.9846370825862</v>
      </c>
      <c r="AZ121" s="63">
        <f>'Local multi year dist'!BL121</f>
        <v>6994.9846370825862</v>
      </c>
      <c r="BA121" s="63">
        <f>'Local multi year dist'!BM121</f>
        <v>6994.9846370825862</v>
      </c>
      <c r="BB121" s="63">
        <f>'Local multi year dist'!BN121</f>
        <v>6994.9846370825862</v>
      </c>
      <c r="BC121" s="63">
        <f>'Local multi year dist'!BO121</f>
        <v>6994.9846370825862</v>
      </c>
      <c r="BD121" s="63">
        <f>'Local multi year dist'!BP121</f>
        <v>6994.9846370825862</v>
      </c>
      <c r="BE121" s="63">
        <f>'Local multi year dist'!BQ121</f>
        <v>6994.9846370825862</v>
      </c>
      <c r="BF121" s="63"/>
      <c r="BG121" s="63"/>
      <c r="BH121" s="63"/>
      <c r="BI121" s="63"/>
      <c r="BJ121" s="63"/>
      <c r="BK121" s="63"/>
      <c r="BL121" s="63"/>
      <c r="BM121" s="63"/>
      <c r="BN121" s="63"/>
      <c r="BO121" s="63"/>
      <c r="BP121" s="63"/>
      <c r="BQ121" s="63"/>
    </row>
    <row r="122" spans="1:69" x14ac:dyDescent="0.3">
      <c r="A122" t="str">
        <f>'Local multi year dist'!M122</f>
        <v>Staunton City</v>
      </c>
      <c r="B122" s="63">
        <f>'Local multi year dist'!N122</f>
        <v>17891.939331432939</v>
      </c>
      <c r="C122" s="63">
        <f>'Local multi year dist'!O122</f>
        <v>113265.73046566723</v>
      </c>
      <c r="D122" s="63">
        <f>'Local multi year dist'!P122</f>
        <v>29388.956051333273</v>
      </c>
      <c r="E122" s="63">
        <f>'Local multi year dist'!Q122</f>
        <v>23535.313969304509</v>
      </c>
      <c r="F122" s="63">
        <f>'Local multi year dist'!R122</f>
        <v>23535.313969078776</v>
      </c>
      <c r="G122" s="63">
        <f>'Local multi year dist'!S122</f>
        <v>27148.079205945531</v>
      </c>
      <c r="H122" s="63">
        <f>'Local multi year dist'!T122</f>
        <v>19852.13185208548</v>
      </c>
      <c r="I122" s="63">
        <f>'Local multi year dist'!U122</f>
        <v>31293.12998076154</v>
      </c>
      <c r="J122" s="63">
        <f>'Local multi year dist'!V122</f>
        <v>32280.046865768258</v>
      </c>
      <c r="K122" s="63">
        <f>'Local multi year dist'!W122</f>
        <v>32280.046888341622</v>
      </c>
      <c r="L122" s="63">
        <f>'Local multi year dist'!X122</f>
        <v>27867.82221931079</v>
      </c>
      <c r="M122" s="63">
        <f>'Local multi year dist'!Y122</f>
        <v>23268.140164931683</v>
      </c>
      <c r="N122" s="63">
        <f>'Local multi year dist'!Z122</f>
        <v>23268.140164931683</v>
      </c>
      <c r="O122" s="63">
        <f>'Local multi year dist'!AA122</f>
        <v>23268.140164931683</v>
      </c>
      <c r="P122" s="63">
        <f>'Local multi year dist'!AB122</f>
        <v>23268.140164931683</v>
      </c>
      <c r="Q122" s="63">
        <f>'Local multi year dist'!AC122</f>
        <v>23268.140164931683</v>
      </c>
      <c r="R122" s="63">
        <f>'Local multi year dist'!AD122</f>
        <v>23268.140164931683</v>
      </c>
      <c r="S122" s="63">
        <f>'Local multi year dist'!AE122</f>
        <v>23268.140164931683</v>
      </c>
      <c r="T122" s="63"/>
      <c r="U122" s="63">
        <f>'Local multi year dist'!AG122</f>
        <v>0</v>
      </c>
      <c r="V122" s="63">
        <f>'Local multi year dist'!AH122</f>
        <v>40985.485920016676</v>
      </c>
      <c r="W122" s="63">
        <f>'Local multi year dist'!AI122</f>
        <v>10279.336522075233</v>
      </c>
      <c r="X122" s="63">
        <f>'Local multi year dist'!AJ122</f>
        <v>8629.6151220783195</v>
      </c>
      <c r="Y122" s="63">
        <f>'Local multi year dist'!AK122</f>
        <v>8629.6151219955518</v>
      </c>
      <c r="Z122" s="63">
        <f>'Local multi year dist'!AL122</f>
        <v>9954.2957088466937</v>
      </c>
      <c r="AA122" s="63">
        <f>'Local multi year dist'!AM122</f>
        <v>7279.1150124313417</v>
      </c>
      <c r="AB122" s="63">
        <f>'Local multi year dist'!AN122</f>
        <v>11474.147659612565</v>
      </c>
      <c r="AC122" s="63">
        <f>'Local multi year dist'!AO122</f>
        <v>11836.017184115028</v>
      </c>
      <c r="AD122" s="63">
        <f>'Local multi year dist'!AP122</f>
        <v>11836.017192391926</v>
      </c>
      <c r="AE122" s="63">
        <f>'Local multi year dist'!AQ122</f>
        <v>10218.201480413956</v>
      </c>
      <c r="AF122" s="63">
        <f>'Local multi year dist'!AR122</f>
        <v>8531.6513938082826</v>
      </c>
      <c r="AG122" s="63">
        <f>'Local multi year dist'!AS122</f>
        <v>8531.6513938082826</v>
      </c>
      <c r="AH122" s="63">
        <f>'Local multi year dist'!AT122</f>
        <v>8531.6513938082826</v>
      </c>
      <c r="AI122" s="63">
        <f>'Local multi year dist'!AU122</f>
        <v>8531.6513938082826</v>
      </c>
      <c r="AJ122" s="63">
        <f>'Local multi year dist'!AV122</f>
        <v>8531.6513938082826</v>
      </c>
      <c r="AK122" s="63">
        <f>'Local multi year dist'!AW122</f>
        <v>8531.6513938082826</v>
      </c>
      <c r="AL122" s="63">
        <f>'Local multi year dist'!AX122</f>
        <v>8531.6513938082826</v>
      </c>
      <c r="AN122" s="63">
        <f>'Local multi year dist'!AZ122</f>
        <v>0</v>
      </c>
      <c r="AO122" s="63">
        <f>'Local multi year dist'!BA122</f>
        <v>10246.371480004169</v>
      </c>
      <c r="AP122" s="63">
        <f>'Local multi year dist'!BB122</f>
        <v>2569.8341305188083</v>
      </c>
      <c r="AQ122" s="63">
        <f>'Local multi year dist'!BC122</f>
        <v>2157.4037805195799</v>
      </c>
      <c r="AR122" s="63">
        <f>'Local multi year dist'!BD122</f>
        <v>2157.403780498888</v>
      </c>
      <c r="AS122" s="63">
        <f>'Local multi year dist'!BE122</f>
        <v>2488.5739272116734</v>
      </c>
      <c r="AT122" s="63">
        <f>'Local multi year dist'!BF122</f>
        <v>1819.7787531078354</v>
      </c>
      <c r="AU122" s="63">
        <f>'Local multi year dist'!BG122</f>
        <v>2868.5369149031412</v>
      </c>
      <c r="AV122" s="63">
        <f>'Local multi year dist'!BH122</f>
        <v>2959.0042960287569</v>
      </c>
      <c r="AW122" s="63">
        <f>'Local multi year dist'!BI122</f>
        <v>2959.0042980979815</v>
      </c>
      <c r="AX122" s="63">
        <f>'Local multi year dist'!BJ122</f>
        <v>2554.5503701034891</v>
      </c>
      <c r="AY122" s="63">
        <f>'Local multi year dist'!BK122</f>
        <v>2132.9128484520706</v>
      </c>
      <c r="AZ122" s="63">
        <f>'Local multi year dist'!BL122</f>
        <v>2132.9128484520706</v>
      </c>
      <c r="BA122" s="63">
        <f>'Local multi year dist'!BM122</f>
        <v>2132.9128484520706</v>
      </c>
      <c r="BB122" s="63">
        <f>'Local multi year dist'!BN122</f>
        <v>2132.9128484520706</v>
      </c>
      <c r="BC122" s="63">
        <f>'Local multi year dist'!BO122</f>
        <v>2132.9128484520706</v>
      </c>
      <c r="BD122" s="63">
        <f>'Local multi year dist'!BP122</f>
        <v>2132.9128484520706</v>
      </c>
      <c r="BE122" s="63">
        <f>'Local multi year dist'!BQ122</f>
        <v>2132.9128484520706</v>
      </c>
      <c r="BF122" s="63"/>
      <c r="BG122" s="63"/>
      <c r="BH122" s="63"/>
      <c r="BI122" s="63"/>
      <c r="BJ122" s="63"/>
      <c r="BK122" s="63"/>
      <c r="BL122" s="63"/>
      <c r="BM122" s="63"/>
      <c r="BN122" s="63"/>
      <c r="BO122" s="63"/>
      <c r="BP122" s="63"/>
      <c r="BQ122" s="63"/>
    </row>
    <row r="123" spans="1:69" x14ac:dyDescent="0.3">
      <c r="A123" t="str">
        <f>'Local multi year dist'!M123</f>
        <v>Suffolk City</v>
      </c>
      <c r="B123" s="63">
        <f>'Local multi year dist'!N123</f>
        <v>28871.083921175919</v>
      </c>
      <c r="C123" s="63">
        <f>'Local multi year dist'!O123</f>
        <v>182769.70143323601</v>
      </c>
      <c r="D123" s="63">
        <f>'Local multi year dist'!P123</f>
        <v>47423.088173742392</v>
      </c>
      <c r="E123" s="63">
        <f>'Local multi year dist'!Q123</f>
        <v>37977.43845046869</v>
      </c>
      <c r="F123" s="63">
        <f>'Local multi year dist'!R123</f>
        <v>37977.438450104441</v>
      </c>
      <c r="G123" s="63">
        <f>'Local multi year dist'!S123</f>
        <v>43807.127809593985</v>
      </c>
      <c r="H123" s="63">
        <f>'Local multi year dist'!T123</f>
        <v>32034.121852228887</v>
      </c>
      <c r="I123" s="63">
        <f>'Local multi year dist'!U123</f>
        <v>50495.732468956186</v>
      </c>
      <c r="J123" s="63">
        <f>'Local multi year dist'!V123</f>
        <v>52088.257442489761</v>
      </c>
      <c r="K123" s="63">
        <f>'Local multi year dist'!W123</f>
        <v>52088.257478914958</v>
      </c>
      <c r="L123" s="63">
        <f>'Local multi year dist'!X123</f>
        <v>44968.531308433383</v>
      </c>
      <c r="M123" s="63">
        <f>'Local multi year dist'!Y123</f>
        <v>37546.317084321628</v>
      </c>
      <c r="N123" s="63">
        <f>'Local multi year dist'!Z123</f>
        <v>37546.317084321628</v>
      </c>
      <c r="O123" s="63">
        <f>'Local multi year dist'!AA123</f>
        <v>37546.317084321628</v>
      </c>
      <c r="P123" s="63">
        <f>'Local multi year dist'!AB123</f>
        <v>37546.317084321628</v>
      </c>
      <c r="Q123" s="63">
        <f>'Local multi year dist'!AC123</f>
        <v>37546.317084321628</v>
      </c>
      <c r="R123" s="63">
        <f>'Local multi year dist'!AD123</f>
        <v>37546.317084321628</v>
      </c>
      <c r="S123" s="63">
        <f>'Local multi year dist'!AE123</f>
        <v>37546.317084321628</v>
      </c>
      <c r="T123" s="63"/>
      <c r="U123" s="63">
        <f>'Local multi year dist'!AG123</f>
        <v>0</v>
      </c>
      <c r="V123" s="63">
        <f>'Local multi year dist'!AH123</f>
        <v>66135.670461845177</v>
      </c>
      <c r="W123" s="63">
        <f>'Local multi year dist'!AI123</f>
        <v>16587.111206075966</v>
      </c>
      <c r="X123" s="63">
        <f>'Local multi year dist'!AJ123</f>
        <v>13925.060765171853</v>
      </c>
      <c r="Y123" s="63">
        <f>'Local multi year dist'!AK123</f>
        <v>13925.060765038295</v>
      </c>
      <c r="Z123" s="63">
        <f>'Local multi year dist'!AL123</f>
        <v>16062.613530184459</v>
      </c>
      <c r="AA123" s="63">
        <f>'Local multi year dist'!AM123</f>
        <v>11745.84467915059</v>
      </c>
      <c r="AB123" s="63">
        <f>'Local multi year dist'!AN123</f>
        <v>18515.101905283937</v>
      </c>
      <c r="AC123" s="63">
        <f>'Local multi year dist'!AO123</f>
        <v>19099.027728912912</v>
      </c>
      <c r="AD123" s="63">
        <f>'Local multi year dist'!AP123</f>
        <v>19099.027742268816</v>
      </c>
      <c r="AE123" s="63">
        <f>'Local multi year dist'!AQ123</f>
        <v>16488.461479758906</v>
      </c>
      <c r="AF123" s="63">
        <f>'Local multi year dist'!AR123</f>
        <v>13766.982930917929</v>
      </c>
      <c r="AG123" s="63">
        <f>'Local multi year dist'!AS123</f>
        <v>13766.982930917929</v>
      </c>
      <c r="AH123" s="63">
        <f>'Local multi year dist'!AT123</f>
        <v>13766.982930917929</v>
      </c>
      <c r="AI123" s="63">
        <f>'Local multi year dist'!AU123</f>
        <v>13766.982930917929</v>
      </c>
      <c r="AJ123" s="63">
        <f>'Local multi year dist'!AV123</f>
        <v>13766.982930917929</v>
      </c>
      <c r="AK123" s="63">
        <f>'Local multi year dist'!AW123</f>
        <v>13766.982930917929</v>
      </c>
      <c r="AL123" s="63">
        <f>'Local multi year dist'!AX123</f>
        <v>13766.982930917929</v>
      </c>
      <c r="AN123" s="63">
        <f>'Local multi year dist'!AZ123</f>
        <v>0</v>
      </c>
      <c r="AO123" s="63">
        <f>'Local multi year dist'!BA123</f>
        <v>16533.917615461294</v>
      </c>
      <c r="AP123" s="63">
        <f>'Local multi year dist'!BB123</f>
        <v>4146.7778015189915</v>
      </c>
      <c r="AQ123" s="63">
        <f>'Local multi year dist'!BC123</f>
        <v>3481.2651912929632</v>
      </c>
      <c r="AR123" s="63">
        <f>'Local multi year dist'!BD123</f>
        <v>3481.2651912595738</v>
      </c>
      <c r="AS123" s="63">
        <f>'Local multi year dist'!BE123</f>
        <v>4015.6533825461147</v>
      </c>
      <c r="AT123" s="63">
        <f>'Local multi year dist'!BF123</f>
        <v>2936.4611697876476</v>
      </c>
      <c r="AU123" s="63">
        <f>'Local multi year dist'!BG123</f>
        <v>4628.7754763209841</v>
      </c>
      <c r="AV123" s="63">
        <f>'Local multi year dist'!BH123</f>
        <v>4774.7569322282279</v>
      </c>
      <c r="AW123" s="63">
        <f>'Local multi year dist'!BI123</f>
        <v>4774.756935567204</v>
      </c>
      <c r="AX123" s="63">
        <f>'Local multi year dist'!BJ123</f>
        <v>4122.1153699397264</v>
      </c>
      <c r="AY123" s="63">
        <f>'Local multi year dist'!BK123</f>
        <v>3441.7457327294824</v>
      </c>
      <c r="AZ123" s="63">
        <f>'Local multi year dist'!BL123</f>
        <v>3441.7457327294824</v>
      </c>
      <c r="BA123" s="63">
        <f>'Local multi year dist'!BM123</f>
        <v>3441.7457327294824</v>
      </c>
      <c r="BB123" s="63">
        <f>'Local multi year dist'!BN123</f>
        <v>3441.7457327294824</v>
      </c>
      <c r="BC123" s="63">
        <f>'Local multi year dist'!BO123</f>
        <v>3441.7457327294824</v>
      </c>
      <c r="BD123" s="63">
        <f>'Local multi year dist'!BP123</f>
        <v>3441.7457327294824</v>
      </c>
      <c r="BE123" s="63">
        <f>'Local multi year dist'!BQ123</f>
        <v>3441.7457327294824</v>
      </c>
      <c r="BF123" s="63"/>
      <c r="BG123" s="63"/>
      <c r="BH123" s="63"/>
      <c r="BI123" s="63"/>
      <c r="BJ123" s="63"/>
      <c r="BK123" s="63"/>
      <c r="BL123" s="63"/>
      <c r="BM123" s="63"/>
      <c r="BN123" s="63"/>
      <c r="BO123" s="63"/>
      <c r="BP123" s="63"/>
      <c r="BQ123" s="63"/>
    </row>
    <row r="124" spans="1:69" x14ac:dyDescent="0.3">
      <c r="A124" t="str">
        <f>'Local multi year dist'!M124</f>
        <v>Surry County</v>
      </c>
      <c r="B124" s="63">
        <f>'Local multi year dist'!N124</f>
        <v>2358.4829118707053</v>
      </c>
      <c r="C124" s="63">
        <f>'Local multi year dist'!O124</f>
        <v>14930.482652292498</v>
      </c>
      <c r="D124" s="63">
        <f>'Local multi year dist'!P124</f>
        <v>3873.9987522212036</v>
      </c>
      <c r="E124" s="63">
        <f>'Local multi year dist'!Q124</f>
        <v>3102.3822959537761</v>
      </c>
      <c r="F124" s="63">
        <f>'Local multi year dist'!R124</f>
        <v>3102.3822959240201</v>
      </c>
      <c r="G124" s="63">
        <f>'Local multi year dist'!S124</f>
        <v>3578.6104407837288</v>
      </c>
      <c r="H124" s="63">
        <f>'Local multi year dist'!T124</f>
        <v>2616.8719259567224</v>
      </c>
      <c r="I124" s="63">
        <f>'Local multi year dist'!U124</f>
        <v>4125.0034974640212</v>
      </c>
      <c r="J124" s="63">
        <f>'Local multi year dist'!V124</f>
        <v>4255.0970868512704</v>
      </c>
      <c r="K124" s="63">
        <f>'Local multi year dist'!W124</f>
        <v>4255.0970898268497</v>
      </c>
      <c r="L124" s="63">
        <f>'Local multi year dist'!X124</f>
        <v>3673.4856561818765</v>
      </c>
      <c r="M124" s="63">
        <f>'Local multi year dist'!Y124</f>
        <v>3067.1639308319031</v>
      </c>
      <c r="N124" s="63">
        <f>'Local multi year dist'!Z124</f>
        <v>3067.1639308319031</v>
      </c>
      <c r="O124" s="63">
        <f>'Local multi year dist'!AA124</f>
        <v>3067.1639308319031</v>
      </c>
      <c r="P124" s="63">
        <f>'Local multi year dist'!AB124</f>
        <v>3067.1639308319031</v>
      </c>
      <c r="Q124" s="63">
        <f>'Local multi year dist'!AC124</f>
        <v>3067.1639308319031</v>
      </c>
      <c r="R124" s="63">
        <f>'Local multi year dist'!AD124</f>
        <v>3067.1639308319031</v>
      </c>
      <c r="S124" s="63">
        <f>'Local multi year dist'!AE124</f>
        <v>3067.1639308319031</v>
      </c>
      <c r="T124" s="63"/>
      <c r="U124" s="63">
        <f>'Local multi year dist'!AG124</f>
        <v>0</v>
      </c>
      <c r="V124" s="63">
        <f>'Local multi year dist'!AH124</f>
        <v>5402.6322349112888</v>
      </c>
      <c r="W124" s="63">
        <f>'Local multi year dist'!AI124</f>
        <v>1355.0034506371896</v>
      </c>
      <c r="X124" s="63">
        <f>'Local multi year dist'!AJ124</f>
        <v>1137.5401751830511</v>
      </c>
      <c r="Y124" s="63">
        <f>'Local multi year dist'!AK124</f>
        <v>1137.5401751721408</v>
      </c>
      <c r="Z124" s="63">
        <f>'Local multi year dist'!AL124</f>
        <v>1312.1571616207004</v>
      </c>
      <c r="AA124" s="63">
        <f>'Local multi year dist'!AM124</f>
        <v>959.51970618413134</v>
      </c>
      <c r="AB124" s="63">
        <f>'Local multi year dist'!AN124</f>
        <v>1512.5012824034743</v>
      </c>
      <c r="AC124" s="63">
        <f>'Local multi year dist'!AO124</f>
        <v>1560.2022651787988</v>
      </c>
      <c r="AD124" s="63">
        <f>'Local multi year dist'!AP124</f>
        <v>1560.2022662698448</v>
      </c>
      <c r="AE124" s="63">
        <f>'Local multi year dist'!AQ124</f>
        <v>1346.9447406000213</v>
      </c>
      <c r="AF124" s="63">
        <f>'Local multi year dist'!AR124</f>
        <v>1124.6267746383644</v>
      </c>
      <c r="AG124" s="63">
        <f>'Local multi year dist'!AS124</f>
        <v>1124.6267746383644</v>
      </c>
      <c r="AH124" s="63">
        <f>'Local multi year dist'!AT124</f>
        <v>1124.6267746383644</v>
      </c>
      <c r="AI124" s="63">
        <f>'Local multi year dist'!AU124</f>
        <v>1124.6267746383644</v>
      </c>
      <c r="AJ124" s="63">
        <f>'Local multi year dist'!AV124</f>
        <v>1124.6267746383644</v>
      </c>
      <c r="AK124" s="63">
        <f>'Local multi year dist'!AW124</f>
        <v>1124.6267746383644</v>
      </c>
      <c r="AL124" s="63">
        <f>'Local multi year dist'!AX124</f>
        <v>1124.6267746383644</v>
      </c>
      <c r="AN124" s="63">
        <f>'Local multi year dist'!AZ124</f>
        <v>0</v>
      </c>
      <c r="AO124" s="63">
        <f>'Local multi year dist'!BA124</f>
        <v>1350.6580587278222</v>
      </c>
      <c r="AP124" s="63">
        <f>'Local multi year dist'!BB124</f>
        <v>338.75086265929741</v>
      </c>
      <c r="AQ124" s="63">
        <f>'Local multi year dist'!BC124</f>
        <v>284.38504379576278</v>
      </c>
      <c r="AR124" s="63">
        <f>'Local multi year dist'!BD124</f>
        <v>284.38504379303521</v>
      </c>
      <c r="AS124" s="63">
        <f>'Local multi year dist'!BE124</f>
        <v>328.03929040517511</v>
      </c>
      <c r="AT124" s="63">
        <f>'Local multi year dist'!BF124</f>
        <v>239.87992654603283</v>
      </c>
      <c r="AU124" s="63">
        <f>'Local multi year dist'!BG124</f>
        <v>378.12532060086858</v>
      </c>
      <c r="AV124" s="63">
        <f>'Local multi year dist'!BH124</f>
        <v>390.05056629469971</v>
      </c>
      <c r="AW124" s="63">
        <f>'Local multi year dist'!BI124</f>
        <v>390.0505665674612</v>
      </c>
      <c r="AX124" s="63">
        <f>'Local multi year dist'!BJ124</f>
        <v>336.73618515000533</v>
      </c>
      <c r="AY124" s="63">
        <f>'Local multi year dist'!BK124</f>
        <v>281.1566936595911</v>
      </c>
      <c r="AZ124" s="63">
        <f>'Local multi year dist'!BL124</f>
        <v>281.1566936595911</v>
      </c>
      <c r="BA124" s="63">
        <f>'Local multi year dist'!BM124</f>
        <v>281.1566936595911</v>
      </c>
      <c r="BB124" s="63">
        <f>'Local multi year dist'!BN124</f>
        <v>281.1566936595911</v>
      </c>
      <c r="BC124" s="63">
        <f>'Local multi year dist'!BO124</f>
        <v>281.1566936595911</v>
      </c>
      <c r="BD124" s="63">
        <f>'Local multi year dist'!BP124</f>
        <v>281.1566936595911</v>
      </c>
      <c r="BE124" s="63">
        <f>'Local multi year dist'!BQ124</f>
        <v>281.1566936595911</v>
      </c>
      <c r="BF124" s="63"/>
      <c r="BG124" s="63"/>
      <c r="BH124" s="63"/>
      <c r="BI124" s="63"/>
      <c r="BJ124" s="63"/>
      <c r="BK124" s="63"/>
      <c r="BL124" s="63"/>
      <c r="BM124" s="63"/>
      <c r="BN124" s="63"/>
      <c r="BO124" s="63"/>
      <c r="BP124" s="63"/>
      <c r="BQ124" s="63"/>
    </row>
    <row r="125" spans="1:69" x14ac:dyDescent="0.3">
      <c r="A125" t="str">
        <f>'Local multi year dist'!M125</f>
        <v>Sussex County</v>
      </c>
      <c r="B125" s="63">
        <f>'Local multi year dist'!N125</f>
        <v>3293.7433769228819</v>
      </c>
      <c r="C125" s="63">
        <f>'Local multi year dist'!O125</f>
        <v>20851.191290270559</v>
      </c>
      <c r="D125" s="63">
        <f>'Local multi year dist'!P125</f>
        <v>5410.2396367227157</v>
      </c>
      <c r="E125" s="63">
        <f>'Local multi year dist'!Q125</f>
        <v>4332.6373443492394</v>
      </c>
      <c r="F125" s="63">
        <f>'Local multi year dist'!R125</f>
        <v>4332.6373443076836</v>
      </c>
      <c r="G125" s="63">
        <f>'Local multi year dist'!S125</f>
        <v>4997.7145810945185</v>
      </c>
      <c r="H125" s="63">
        <f>'Local multi year dist'!T125</f>
        <v>3654.5970000430088</v>
      </c>
      <c r="I125" s="63">
        <f>'Local multi year dist'!U125</f>
        <v>5760.7807464583748</v>
      </c>
      <c r="J125" s="63">
        <f>'Local multi year dist'!V125</f>
        <v>5942.4631730164292</v>
      </c>
      <c r="K125" s="63">
        <f>'Local multi year dist'!W125</f>
        <v>5942.4631771719796</v>
      </c>
      <c r="L125" s="63">
        <f>'Local multi year dist'!X125</f>
        <v>5130.2127267367587</v>
      </c>
      <c r="M125" s="63">
        <f>'Local multi year dist'!Y125</f>
        <v>4283.4530758169685</v>
      </c>
      <c r="N125" s="63">
        <f>'Local multi year dist'!Z125</f>
        <v>4283.4530758169685</v>
      </c>
      <c r="O125" s="63">
        <f>'Local multi year dist'!AA125</f>
        <v>4283.4530758169685</v>
      </c>
      <c r="P125" s="63">
        <f>'Local multi year dist'!AB125</f>
        <v>4283.4530758169685</v>
      </c>
      <c r="Q125" s="63">
        <f>'Local multi year dist'!AC125</f>
        <v>4283.4530758169685</v>
      </c>
      <c r="R125" s="63">
        <f>'Local multi year dist'!AD125</f>
        <v>4283.4530758169685</v>
      </c>
      <c r="S125" s="63">
        <f>'Local multi year dist'!AE125</f>
        <v>4283.4530758169685</v>
      </c>
      <c r="T125" s="63"/>
      <c r="U125" s="63">
        <f>'Local multi year dist'!AG125</f>
        <v>0</v>
      </c>
      <c r="V125" s="63">
        <f>'Local multi year dist'!AH125</f>
        <v>7545.0553625485245</v>
      </c>
      <c r="W125" s="63">
        <f>'Local multi year dist'!AI125</f>
        <v>1892.3324052002133</v>
      </c>
      <c r="X125" s="63">
        <f>'Local multi year dist'!AJ125</f>
        <v>1588.6336929280544</v>
      </c>
      <c r="Y125" s="63">
        <f>'Local multi year dist'!AK125</f>
        <v>1588.6336929128174</v>
      </c>
      <c r="Z125" s="63">
        <f>'Local multi year dist'!AL125</f>
        <v>1832.4953464013231</v>
      </c>
      <c r="AA125" s="63">
        <f>'Local multi year dist'!AM125</f>
        <v>1340.0189000157698</v>
      </c>
      <c r="AB125" s="63">
        <f>'Local multi year dist'!AN125</f>
        <v>2112.2862737014038</v>
      </c>
      <c r="AC125" s="63">
        <f>'Local multi year dist'!AO125</f>
        <v>2178.9031634393573</v>
      </c>
      <c r="AD125" s="63">
        <f>'Local multi year dist'!AP125</f>
        <v>2178.9031649630592</v>
      </c>
      <c r="AE125" s="63">
        <f>'Local multi year dist'!AQ125</f>
        <v>1881.0779998034782</v>
      </c>
      <c r="AF125" s="63">
        <f>'Local multi year dist'!AR125</f>
        <v>1570.5994611328883</v>
      </c>
      <c r="AG125" s="63">
        <f>'Local multi year dist'!AS125</f>
        <v>1570.5994611328883</v>
      </c>
      <c r="AH125" s="63">
        <f>'Local multi year dist'!AT125</f>
        <v>1570.5994611328883</v>
      </c>
      <c r="AI125" s="63">
        <f>'Local multi year dist'!AU125</f>
        <v>1570.5994611328883</v>
      </c>
      <c r="AJ125" s="63">
        <f>'Local multi year dist'!AV125</f>
        <v>1570.5994611328883</v>
      </c>
      <c r="AK125" s="63">
        <f>'Local multi year dist'!AW125</f>
        <v>1570.5994611328883</v>
      </c>
      <c r="AL125" s="63">
        <f>'Local multi year dist'!AX125</f>
        <v>1570.5994611328883</v>
      </c>
      <c r="AN125" s="63">
        <f>'Local multi year dist'!AZ125</f>
        <v>0</v>
      </c>
      <c r="AO125" s="63">
        <f>'Local multi year dist'!BA125</f>
        <v>1886.2638406371311</v>
      </c>
      <c r="AP125" s="63">
        <f>'Local multi year dist'!BB125</f>
        <v>473.08310130005333</v>
      </c>
      <c r="AQ125" s="63">
        <f>'Local multi year dist'!BC125</f>
        <v>397.1584232320136</v>
      </c>
      <c r="AR125" s="63">
        <f>'Local multi year dist'!BD125</f>
        <v>397.15842322820436</v>
      </c>
      <c r="AS125" s="63">
        <f>'Local multi year dist'!BE125</f>
        <v>458.12383660033078</v>
      </c>
      <c r="AT125" s="63">
        <f>'Local multi year dist'!BF125</f>
        <v>335.00472500394244</v>
      </c>
      <c r="AU125" s="63">
        <f>'Local multi year dist'!BG125</f>
        <v>528.07156842535096</v>
      </c>
      <c r="AV125" s="63">
        <f>'Local multi year dist'!BH125</f>
        <v>544.72579085983932</v>
      </c>
      <c r="AW125" s="63">
        <f>'Local multi year dist'!BI125</f>
        <v>544.72579124076481</v>
      </c>
      <c r="AX125" s="63">
        <f>'Local multi year dist'!BJ125</f>
        <v>470.26949995086954</v>
      </c>
      <c r="AY125" s="63">
        <f>'Local multi year dist'!BK125</f>
        <v>392.64986528322208</v>
      </c>
      <c r="AZ125" s="63">
        <f>'Local multi year dist'!BL125</f>
        <v>392.64986528322208</v>
      </c>
      <c r="BA125" s="63">
        <f>'Local multi year dist'!BM125</f>
        <v>392.64986528322208</v>
      </c>
      <c r="BB125" s="63">
        <f>'Local multi year dist'!BN125</f>
        <v>392.64986528322208</v>
      </c>
      <c r="BC125" s="63">
        <f>'Local multi year dist'!BO125</f>
        <v>392.64986528322208</v>
      </c>
      <c r="BD125" s="63">
        <f>'Local multi year dist'!BP125</f>
        <v>392.64986528322208</v>
      </c>
      <c r="BE125" s="63">
        <f>'Local multi year dist'!BQ125</f>
        <v>392.64986528322208</v>
      </c>
      <c r="BF125" s="63"/>
      <c r="BG125" s="63"/>
      <c r="BH125" s="63"/>
      <c r="BI125" s="63"/>
      <c r="BJ125" s="63"/>
      <c r="BK125" s="63"/>
      <c r="BL125" s="63"/>
      <c r="BM125" s="63"/>
      <c r="BN125" s="63"/>
      <c r="BO125" s="63"/>
      <c r="BP125" s="63"/>
      <c r="BQ125" s="63"/>
    </row>
    <row r="126" spans="1:69" x14ac:dyDescent="0.3">
      <c r="A126" t="str">
        <f>'Local multi year dist'!M126</f>
        <v>Tazewell County</v>
      </c>
      <c r="B126" s="63">
        <f>'Local multi year dist'!N126</f>
        <v>65305.578559730231</v>
      </c>
      <c r="C126" s="63">
        <f>'Local multi year dist'!O126</f>
        <v>413419.91619968542</v>
      </c>
      <c r="D126" s="63">
        <f>'Local multi year dist'!P126</f>
        <v>107269.68958736645</v>
      </c>
      <c r="E126" s="63">
        <f>'Local multi year dist'!Q126</f>
        <v>85903.89598796147</v>
      </c>
      <c r="F126" s="63">
        <f>'Local multi year dist'!R126</f>
        <v>85903.895987137541</v>
      </c>
      <c r="G126" s="63">
        <f>'Local multi year dist'!S126</f>
        <v>99090.489101701198</v>
      </c>
      <c r="H126" s="63">
        <f>'Local multi year dist'!T126</f>
        <v>72460.281260112009</v>
      </c>
      <c r="I126" s="63">
        <f>'Local multi year dist'!U126</f>
        <v>114219.92442977962</v>
      </c>
      <c r="J126" s="63">
        <f>'Local multi year dist'!V126</f>
        <v>117822.17106005416</v>
      </c>
      <c r="K126" s="63">
        <f>'Local multi year dist'!W126</f>
        <v>117822.17114244692</v>
      </c>
      <c r="L126" s="63">
        <f>'Local multi year dist'!X126</f>
        <v>101717.55110048439</v>
      </c>
      <c r="M126" s="63">
        <f>'Local multi year dist'!Y126</f>
        <v>84928.711602000636</v>
      </c>
      <c r="N126" s="63">
        <f>'Local multi year dist'!Z126</f>
        <v>84928.711602000636</v>
      </c>
      <c r="O126" s="63">
        <f>'Local multi year dist'!AA126</f>
        <v>84928.711602000636</v>
      </c>
      <c r="P126" s="63">
        <f>'Local multi year dist'!AB126</f>
        <v>84928.711602000636</v>
      </c>
      <c r="Q126" s="63">
        <f>'Local multi year dist'!AC126</f>
        <v>84928.711602000636</v>
      </c>
      <c r="R126" s="63">
        <f>'Local multi year dist'!AD126</f>
        <v>84928.711602000636</v>
      </c>
      <c r="S126" s="63">
        <f>'Local multi year dist'!AE126</f>
        <v>84928.711602000636</v>
      </c>
      <c r="T126" s="63"/>
      <c r="U126" s="63">
        <f>'Local multi year dist'!AG126</f>
        <v>0</v>
      </c>
      <c r="V126" s="63">
        <f>'Local multi year dist'!AH126</f>
        <v>149597.02360806087</v>
      </c>
      <c r="W126" s="63">
        <f>'Local multi year dist'!AI126</f>
        <v>37519.5783055746</v>
      </c>
      <c r="X126" s="63">
        <f>'Local multi year dist'!AJ126</f>
        <v>31498.095195585869</v>
      </c>
      <c r="Y126" s="63">
        <f>'Local multi year dist'!AK126</f>
        <v>31498.095195283764</v>
      </c>
      <c r="Z126" s="63">
        <f>'Local multi year dist'!AL126</f>
        <v>36333.179337290436</v>
      </c>
      <c r="AA126" s="63">
        <f>'Local multi year dist'!AM126</f>
        <v>26568.769795374399</v>
      </c>
      <c r="AB126" s="63">
        <f>'Local multi year dist'!AN126</f>
        <v>41880.638957585863</v>
      </c>
      <c r="AC126" s="63">
        <f>'Local multi year dist'!AO126</f>
        <v>43201.462722019853</v>
      </c>
      <c r="AD126" s="63">
        <f>'Local multi year dist'!AP126</f>
        <v>43201.462752230538</v>
      </c>
      <c r="AE126" s="63">
        <f>'Local multi year dist'!AQ126</f>
        <v>37296.435403510943</v>
      </c>
      <c r="AF126" s="63">
        <f>'Local multi year dist'!AR126</f>
        <v>31140.527587400233</v>
      </c>
      <c r="AG126" s="63">
        <f>'Local multi year dist'!AS126</f>
        <v>31140.527587400233</v>
      </c>
      <c r="AH126" s="63">
        <f>'Local multi year dist'!AT126</f>
        <v>31140.527587400233</v>
      </c>
      <c r="AI126" s="63">
        <f>'Local multi year dist'!AU126</f>
        <v>31140.527587400233</v>
      </c>
      <c r="AJ126" s="63">
        <f>'Local multi year dist'!AV126</f>
        <v>31140.527587400233</v>
      </c>
      <c r="AK126" s="63">
        <f>'Local multi year dist'!AW126</f>
        <v>31140.527587400233</v>
      </c>
      <c r="AL126" s="63">
        <f>'Local multi year dist'!AX126</f>
        <v>31140.527587400233</v>
      </c>
      <c r="AN126" s="63">
        <f>'Local multi year dist'!AZ126</f>
        <v>0</v>
      </c>
      <c r="AO126" s="63">
        <f>'Local multi year dist'!BA126</f>
        <v>37399.255902015218</v>
      </c>
      <c r="AP126" s="63">
        <f>'Local multi year dist'!BB126</f>
        <v>9379.8945763936499</v>
      </c>
      <c r="AQ126" s="63">
        <f>'Local multi year dist'!BC126</f>
        <v>7874.5237988964673</v>
      </c>
      <c r="AR126" s="63">
        <f>'Local multi year dist'!BD126</f>
        <v>7874.523798820941</v>
      </c>
      <c r="AS126" s="63">
        <f>'Local multi year dist'!BE126</f>
        <v>9083.2948343226089</v>
      </c>
      <c r="AT126" s="63">
        <f>'Local multi year dist'!BF126</f>
        <v>6642.1924488435998</v>
      </c>
      <c r="AU126" s="63">
        <f>'Local multi year dist'!BG126</f>
        <v>10470.159739396466</v>
      </c>
      <c r="AV126" s="63">
        <f>'Local multi year dist'!BH126</f>
        <v>10800.365680504963</v>
      </c>
      <c r="AW126" s="63">
        <f>'Local multi year dist'!BI126</f>
        <v>10800.365688057635</v>
      </c>
      <c r="AX126" s="63">
        <f>'Local multi year dist'!BJ126</f>
        <v>9324.1088508777357</v>
      </c>
      <c r="AY126" s="63">
        <f>'Local multi year dist'!BK126</f>
        <v>7785.1318968500582</v>
      </c>
      <c r="AZ126" s="63">
        <f>'Local multi year dist'!BL126</f>
        <v>7785.1318968500582</v>
      </c>
      <c r="BA126" s="63">
        <f>'Local multi year dist'!BM126</f>
        <v>7785.1318968500582</v>
      </c>
      <c r="BB126" s="63">
        <f>'Local multi year dist'!BN126</f>
        <v>7785.1318968500582</v>
      </c>
      <c r="BC126" s="63">
        <f>'Local multi year dist'!BO126</f>
        <v>7785.1318968500582</v>
      </c>
      <c r="BD126" s="63">
        <f>'Local multi year dist'!BP126</f>
        <v>7785.1318968500582</v>
      </c>
      <c r="BE126" s="63">
        <f>'Local multi year dist'!BQ126</f>
        <v>7785.1318968500582</v>
      </c>
      <c r="BF126" s="63"/>
      <c r="BG126" s="63"/>
      <c r="BH126" s="63"/>
      <c r="BI126" s="63"/>
      <c r="BJ126" s="63"/>
      <c r="BK126" s="63"/>
      <c r="BL126" s="63"/>
      <c r="BM126" s="63"/>
      <c r="BN126" s="63"/>
      <c r="BO126" s="63"/>
      <c r="BP126" s="63"/>
      <c r="BQ126" s="63"/>
    </row>
    <row r="127" spans="1:69" x14ac:dyDescent="0.3">
      <c r="A127" t="str">
        <f>'Local multi year dist'!M127</f>
        <v>Virginia Beach City</v>
      </c>
      <c r="B127" s="63">
        <f>'Local multi year dist'!N127</f>
        <v>197583.9391168924</v>
      </c>
      <c r="C127" s="63">
        <f>'Local multi year dist'!O127</f>
        <v>1250814.0553015389</v>
      </c>
      <c r="D127" s="63">
        <f>'Local multi year dist'!P127</f>
        <v>324547.58512142813</v>
      </c>
      <c r="E127" s="63">
        <f>'Local multi year dist'!Q127</f>
        <v>259904.75131102413</v>
      </c>
      <c r="F127" s="63">
        <f>'Local multi year dist'!R127</f>
        <v>259904.7513085313</v>
      </c>
      <c r="G127" s="63">
        <f>'Local multi year dist'!S127</f>
        <v>299801.17468565761</v>
      </c>
      <c r="H127" s="63">
        <f>'Local multi year dist'!T127</f>
        <v>219230.70152109853</v>
      </c>
      <c r="I127" s="63">
        <f>'Local multi year dist'!U127</f>
        <v>345575.7240375462</v>
      </c>
      <c r="J127" s="63">
        <f>'Local multi year dist'!V127</f>
        <v>356474.42663810903</v>
      </c>
      <c r="K127" s="63">
        <f>'Local multi year dist'!W127</f>
        <v>356474.42688739079</v>
      </c>
      <c r="L127" s="63">
        <f>'Local multi year dist'!X127</f>
        <v>307749.42764461623</v>
      </c>
      <c r="M127" s="63">
        <f>'Local multi year dist'!Y127</f>
        <v>256954.30241227965</v>
      </c>
      <c r="N127" s="63">
        <f>'Local multi year dist'!Z127</f>
        <v>256954.30241227965</v>
      </c>
      <c r="O127" s="63">
        <f>'Local multi year dist'!AA127</f>
        <v>256954.30241227965</v>
      </c>
      <c r="P127" s="63">
        <f>'Local multi year dist'!AB127</f>
        <v>256954.30241227965</v>
      </c>
      <c r="Q127" s="63">
        <f>'Local multi year dist'!AC127</f>
        <v>256954.30241227965</v>
      </c>
      <c r="R127" s="63">
        <f>'Local multi year dist'!AD127</f>
        <v>256954.30241227965</v>
      </c>
      <c r="S127" s="63">
        <f>'Local multi year dist'!AE127</f>
        <v>256954.30241227965</v>
      </c>
      <c r="T127" s="63"/>
      <c r="U127" s="63">
        <f>'Local multi year dist'!AG127</f>
        <v>0</v>
      </c>
      <c r="V127" s="63">
        <f>'Local multi year dist'!AH127</f>
        <v>452610.17292127508</v>
      </c>
      <c r="W127" s="63">
        <f>'Local multi year dist'!AI127</f>
        <v>113516.58218355355</v>
      </c>
      <c r="X127" s="63">
        <f>'Local multi year dist'!AJ127</f>
        <v>95298.408814042181</v>
      </c>
      <c r="Y127" s="63">
        <f>'Local multi year dist'!AK127</f>
        <v>95298.408813128146</v>
      </c>
      <c r="Z127" s="63">
        <f>'Local multi year dist'!AL127</f>
        <v>109927.09738474111</v>
      </c>
      <c r="AA127" s="63">
        <f>'Local multi year dist'!AM127</f>
        <v>80384.590557736112</v>
      </c>
      <c r="AB127" s="63">
        <f>'Local multi year dist'!AN127</f>
        <v>126711.09881376693</v>
      </c>
      <c r="AC127" s="63">
        <f>'Local multi year dist'!AO127</f>
        <v>130707.28976730663</v>
      </c>
      <c r="AD127" s="63">
        <f>'Local multi year dist'!AP127</f>
        <v>130707.28985870993</v>
      </c>
      <c r="AE127" s="63">
        <f>'Local multi year dist'!AQ127</f>
        <v>112841.45680302594</v>
      </c>
      <c r="AF127" s="63">
        <f>'Local multi year dist'!AR127</f>
        <v>94216.57755116919</v>
      </c>
      <c r="AG127" s="63">
        <f>'Local multi year dist'!AS127</f>
        <v>94216.57755116919</v>
      </c>
      <c r="AH127" s="63">
        <f>'Local multi year dist'!AT127</f>
        <v>94216.57755116919</v>
      </c>
      <c r="AI127" s="63">
        <f>'Local multi year dist'!AU127</f>
        <v>94216.57755116919</v>
      </c>
      <c r="AJ127" s="63">
        <f>'Local multi year dist'!AV127</f>
        <v>94216.57755116919</v>
      </c>
      <c r="AK127" s="63">
        <f>'Local multi year dist'!AW127</f>
        <v>94216.57755116919</v>
      </c>
      <c r="AL127" s="63">
        <f>'Local multi year dist'!AX127</f>
        <v>94216.57755116919</v>
      </c>
      <c r="AN127" s="63">
        <f>'Local multi year dist'!AZ127</f>
        <v>0</v>
      </c>
      <c r="AO127" s="63">
        <f>'Local multi year dist'!BA127</f>
        <v>113152.54323031877</v>
      </c>
      <c r="AP127" s="63">
        <f>'Local multi year dist'!BB127</f>
        <v>28379.145545888387</v>
      </c>
      <c r="AQ127" s="63">
        <f>'Local multi year dist'!BC127</f>
        <v>23824.602203510545</v>
      </c>
      <c r="AR127" s="63">
        <f>'Local multi year dist'!BD127</f>
        <v>23824.602203282036</v>
      </c>
      <c r="AS127" s="63">
        <f>'Local multi year dist'!BE127</f>
        <v>27481.774346185277</v>
      </c>
      <c r="AT127" s="63">
        <f>'Local multi year dist'!BF127</f>
        <v>20096.147639434028</v>
      </c>
      <c r="AU127" s="63">
        <f>'Local multi year dist'!BG127</f>
        <v>31677.774703441733</v>
      </c>
      <c r="AV127" s="63">
        <f>'Local multi year dist'!BH127</f>
        <v>32676.822441826658</v>
      </c>
      <c r="AW127" s="63">
        <f>'Local multi year dist'!BI127</f>
        <v>32676.822464677483</v>
      </c>
      <c r="AX127" s="63">
        <f>'Local multi year dist'!BJ127</f>
        <v>28210.364200756485</v>
      </c>
      <c r="AY127" s="63">
        <f>'Local multi year dist'!BK127</f>
        <v>23554.144387792297</v>
      </c>
      <c r="AZ127" s="63">
        <f>'Local multi year dist'!BL127</f>
        <v>23554.144387792297</v>
      </c>
      <c r="BA127" s="63">
        <f>'Local multi year dist'!BM127</f>
        <v>23554.144387792297</v>
      </c>
      <c r="BB127" s="63">
        <f>'Local multi year dist'!BN127</f>
        <v>23554.144387792297</v>
      </c>
      <c r="BC127" s="63">
        <f>'Local multi year dist'!BO127</f>
        <v>23554.144387792297</v>
      </c>
      <c r="BD127" s="63">
        <f>'Local multi year dist'!BP127</f>
        <v>23554.144387792297</v>
      </c>
      <c r="BE127" s="63">
        <f>'Local multi year dist'!BQ127</f>
        <v>23554.144387792297</v>
      </c>
      <c r="BF127" s="63"/>
      <c r="BG127" s="63"/>
      <c r="BH127" s="63"/>
      <c r="BI127" s="63"/>
      <c r="BJ127" s="63"/>
      <c r="BK127" s="63"/>
      <c r="BL127" s="63"/>
      <c r="BM127" s="63"/>
      <c r="BN127" s="63"/>
      <c r="BO127" s="63"/>
      <c r="BP127" s="63"/>
      <c r="BQ127" s="63"/>
    </row>
    <row r="128" spans="1:69" x14ac:dyDescent="0.3">
      <c r="A128" t="str">
        <f>'Local multi year dist'!M128</f>
        <v>Warren County</v>
      </c>
      <c r="B128" s="63">
        <f>'Local multi year dist'!N128</f>
        <v>31148.239836085566</v>
      </c>
      <c r="C128" s="63">
        <f>'Local multi year dist'!O128</f>
        <v>197185.33985613912</v>
      </c>
      <c r="D128" s="63">
        <f>'Local multi year dist'!P128</f>
        <v>51163.5007620939</v>
      </c>
      <c r="E128" s="63">
        <f>'Local multi year dist'!Q128</f>
        <v>40972.842046561993</v>
      </c>
      <c r="F128" s="63">
        <f>'Local multi year dist'!R128</f>
        <v>40972.842046169011</v>
      </c>
      <c r="G128" s="63">
        <f>'Local multi year dist'!S128</f>
        <v>47262.337890350689</v>
      </c>
      <c r="H128" s="63">
        <f>'Local multi year dist'!T128</f>
        <v>34560.756815221583</v>
      </c>
      <c r="I128" s="63">
        <f>'Local multi year dist'!U128</f>
        <v>54478.494466507662</v>
      </c>
      <c r="J128" s="63">
        <f>'Local multi year dist'!V128</f>
        <v>56196.627043587541</v>
      </c>
      <c r="K128" s="63">
        <f>'Local multi year dist'!W128</f>
        <v>56196.627082885709</v>
      </c>
      <c r="L128" s="63">
        <f>'Local multi year dist'!X128</f>
        <v>48515.345045436574</v>
      </c>
      <c r="M128" s="63">
        <f>'Local multi year dist'!Y128</f>
        <v>40507.716741676566</v>
      </c>
      <c r="N128" s="63">
        <f>'Local multi year dist'!Z128</f>
        <v>40507.716741676566</v>
      </c>
      <c r="O128" s="63">
        <f>'Local multi year dist'!AA128</f>
        <v>40507.716741676566</v>
      </c>
      <c r="P128" s="63">
        <f>'Local multi year dist'!AB128</f>
        <v>40507.716741676566</v>
      </c>
      <c r="Q128" s="63">
        <f>'Local multi year dist'!AC128</f>
        <v>40507.716741676566</v>
      </c>
      <c r="R128" s="63">
        <f>'Local multi year dist'!AD128</f>
        <v>40507.716741676566</v>
      </c>
      <c r="S128" s="63">
        <f>'Local multi year dist'!AE128</f>
        <v>40507.716741676566</v>
      </c>
      <c r="T128" s="63"/>
      <c r="U128" s="63">
        <f>'Local multi year dist'!AG128</f>
        <v>0</v>
      </c>
      <c r="V128" s="63">
        <f>'Local multi year dist'!AH128</f>
        <v>71352.005033483671</v>
      </c>
      <c r="W128" s="63">
        <f>'Local multi year dist'!AI128</f>
        <v>17895.390399794633</v>
      </c>
      <c r="X128" s="63">
        <f>'Local multi year dist'!AJ128</f>
        <v>15023.37541707273</v>
      </c>
      <c r="Y128" s="63">
        <f>'Local multi year dist'!AK128</f>
        <v>15023.375416928639</v>
      </c>
      <c r="Z128" s="63">
        <f>'Local multi year dist'!AL128</f>
        <v>17329.523893128586</v>
      </c>
      <c r="AA128" s="63">
        <f>'Local multi year dist'!AM128</f>
        <v>12672.277498914578</v>
      </c>
      <c r="AB128" s="63">
        <f>'Local multi year dist'!AN128</f>
        <v>19975.447971052807</v>
      </c>
      <c r="AC128" s="63">
        <f>'Local multi year dist'!AO128</f>
        <v>20605.429915982095</v>
      </c>
      <c r="AD128" s="63">
        <f>'Local multi year dist'!AP128</f>
        <v>20605.429930391427</v>
      </c>
      <c r="AE128" s="63">
        <f>'Local multi year dist'!AQ128</f>
        <v>17788.959849993411</v>
      </c>
      <c r="AF128" s="63">
        <f>'Local multi year dist'!AR128</f>
        <v>14852.829471948075</v>
      </c>
      <c r="AG128" s="63">
        <f>'Local multi year dist'!AS128</f>
        <v>14852.829471948075</v>
      </c>
      <c r="AH128" s="63">
        <f>'Local multi year dist'!AT128</f>
        <v>14852.829471948075</v>
      </c>
      <c r="AI128" s="63">
        <f>'Local multi year dist'!AU128</f>
        <v>14852.829471948075</v>
      </c>
      <c r="AJ128" s="63">
        <f>'Local multi year dist'!AV128</f>
        <v>14852.829471948075</v>
      </c>
      <c r="AK128" s="63">
        <f>'Local multi year dist'!AW128</f>
        <v>14852.829471948075</v>
      </c>
      <c r="AL128" s="63">
        <f>'Local multi year dist'!AX128</f>
        <v>14852.829471948075</v>
      </c>
      <c r="AN128" s="63">
        <f>'Local multi year dist'!AZ128</f>
        <v>0</v>
      </c>
      <c r="AO128" s="63">
        <f>'Local multi year dist'!BA128</f>
        <v>17838.001258370918</v>
      </c>
      <c r="AP128" s="63">
        <f>'Local multi year dist'!BB128</f>
        <v>4473.8475999486582</v>
      </c>
      <c r="AQ128" s="63">
        <f>'Local multi year dist'!BC128</f>
        <v>3755.8438542681824</v>
      </c>
      <c r="AR128" s="63">
        <f>'Local multi year dist'!BD128</f>
        <v>3755.8438542321596</v>
      </c>
      <c r="AS128" s="63">
        <f>'Local multi year dist'!BE128</f>
        <v>4332.3809732821464</v>
      </c>
      <c r="AT128" s="63">
        <f>'Local multi year dist'!BF128</f>
        <v>3168.0693747286446</v>
      </c>
      <c r="AU128" s="63">
        <f>'Local multi year dist'!BG128</f>
        <v>4993.8619927632017</v>
      </c>
      <c r="AV128" s="63">
        <f>'Local multi year dist'!BH128</f>
        <v>5151.3574789955237</v>
      </c>
      <c r="AW128" s="63">
        <f>'Local multi year dist'!BI128</f>
        <v>5151.3574825978567</v>
      </c>
      <c r="AX128" s="63">
        <f>'Local multi year dist'!BJ128</f>
        <v>4447.2399624983527</v>
      </c>
      <c r="AY128" s="63">
        <f>'Local multi year dist'!BK128</f>
        <v>3713.2073679870186</v>
      </c>
      <c r="AZ128" s="63">
        <f>'Local multi year dist'!BL128</f>
        <v>3713.2073679870186</v>
      </c>
      <c r="BA128" s="63">
        <f>'Local multi year dist'!BM128</f>
        <v>3713.2073679870186</v>
      </c>
      <c r="BB128" s="63">
        <f>'Local multi year dist'!BN128</f>
        <v>3713.2073679870186</v>
      </c>
      <c r="BC128" s="63">
        <f>'Local multi year dist'!BO128</f>
        <v>3713.2073679870186</v>
      </c>
      <c r="BD128" s="63">
        <f>'Local multi year dist'!BP128</f>
        <v>3713.2073679870186</v>
      </c>
      <c r="BE128" s="63">
        <f>'Local multi year dist'!BQ128</f>
        <v>3713.2073679870186</v>
      </c>
      <c r="BF128" s="63"/>
      <c r="BG128" s="63"/>
      <c r="BH128" s="63"/>
      <c r="BI128" s="63"/>
      <c r="BJ128" s="63"/>
      <c r="BK128" s="63"/>
      <c r="BL128" s="63"/>
      <c r="BM128" s="63"/>
      <c r="BN128" s="63"/>
      <c r="BO128" s="63"/>
      <c r="BP128" s="63"/>
      <c r="BQ128" s="63"/>
    </row>
    <row r="129" spans="1:69" x14ac:dyDescent="0.3">
      <c r="A129" t="str">
        <f>'Local multi year dist'!M129</f>
        <v>Washington County</v>
      </c>
      <c r="B129" s="63">
        <f>'Local multi year dist'!N129</f>
        <v>40500.844486607326</v>
      </c>
      <c r="C129" s="63">
        <f>'Local multi year dist'!O129</f>
        <v>256392.4262359197</v>
      </c>
      <c r="D129" s="63">
        <f>'Local multi year dist'!P129</f>
        <v>66525.909607109017</v>
      </c>
      <c r="E129" s="63">
        <f>'Local multi year dist'!Q129</f>
        <v>53275.392530516627</v>
      </c>
      <c r="F129" s="63">
        <f>'Local multi year dist'!R129</f>
        <v>53275.392530005643</v>
      </c>
      <c r="G129" s="63">
        <f>'Local multi year dist'!S129</f>
        <v>61453.37929345858</v>
      </c>
      <c r="H129" s="63">
        <f>'Local multi year dist'!T129</f>
        <v>44938.007556084449</v>
      </c>
      <c r="I129" s="63">
        <f>'Local multi year dist'!U129</f>
        <v>70836.266956451189</v>
      </c>
      <c r="J129" s="63">
        <f>'Local multi year dist'!V129</f>
        <v>73070.287905239136</v>
      </c>
      <c r="K129" s="63">
        <f>'Local multi year dist'!W129</f>
        <v>73070.287956337008</v>
      </c>
      <c r="L129" s="63">
        <f>'Local multi year dist'!X129</f>
        <v>63082.615750985395</v>
      </c>
      <c r="M129" s="63">
        <f>'Local multi year dist'!Y129</f>
        <v>52670.608191527223</v>
      </c>
      <c r="N129" s="63">
        <f>'Local multi year dist'!Z129</f>
        <v>52670.608191527223</v>
      </c>
      <c r="O129" s="63">
        <f>'Local multi year dist'!AA129</f>
        <v>52670.608191527223</v>
      </c>
      <c r="P129" s="63">
        <f>'Local multi year dist'!AB129</f>
        <v>52670.608191527223</v>
      </c>
      <c r="Q129" s="63">
        <f>'Local multi year dist'!AC129</f>
        <v>52670.608191527223</v>
      </c>
      <c r="R129" s="63">
        <f>'Local multi year dist'!AD129</f>
        <v>52670.608191527223</v>
      </c>
      <c r="S129" s="63">
        <f>'Local multi year dist'!AE129</f>
        <v>52670.608191527223</v>
      </c>
      <c r="T129" s="63"/>
      <c r="U129" s="63">
        <f>'Local multi year dist'!AG129</f>
        <v>0</v>
      </c>
      <c r="V129" s="63">
        <f>'Local multi year dist'!AH129</f>
        <v>92776.236309856016</v>
      </c>
      <c r="W129" s="63">
        <f>'Local multi year dist'!AI129</f>
        <v>23268.679945424868</v>
      </c>
      <c r="X129" s="63">
        <f>'Local multi year dist'!AJ129</f>
        <v>19534.310594522762</v>
      </c>
      <c r="Y129" s="63">
        <f>'Local multi year dist'!AK129</f>
        <v>19534.310594335402</v>
      </c>
      <c r="Z129" s="63">
        <f>'Local multi year dist'!AL129</f>
        <v>22532.90574093481</v>
      </c>
      <c r="AA129" s="63">
        <f>'Local multi year dist'!AM129</f>
        <v>16477.269437230963</v>
      </c>
      <c r="AB129" s="63">
        <f>'Local multi year dist'!AN129</f>
        <v>25973.297884032101</v>
      </c>
      <c r="AC129" s="63">
        <f>'Local multi year dist'!AO129</f>
        <v>26792.438898587679</v>
      </c>
      <c r="AD129" s="63">
        <f>'Local multi year dist'!AP129</f>
        <v>26792.438917323569</v>
      </c>
      <c r="AE129" s="63">
        <f>'Local multi year dist'!AQ129</f>
        <v>23130.292442027978</v>
      </c>
      <c r="AF129" s="63">
        <f>'Local multi year dist'!AR129</f>
        <v>19312.556336893314</v>
      </c>
      <c r="AG129" s="63">
        <f>'Local multi year dist'!AS129</f>
        <v>19312.556336893314</v>
      </c>
      <c r="AH129" s="63">
        <f>'Local multi year dist'!AT129</f>
        <v>19312.556336893314</v>
      </c>
      <c r="AI129" s="63">
        <f>'Local multi year dist'!AU129</f>
        <v>19312.556336893314</v>
      </c>
      <c r="AJ129" s="63">
        <f>'Local multi year dist'!AV129</f>
        <v>19312.556336893314</v>
      </c>
      <c r="AK129" s="63">
        <f>'Local multi year dist'!AW129</f>
        <v>19312.556336893314</v>
      </c>
      <c r="AL129" s="63">
        <f>'Local multi year dist'!AX129</f>
        <v>19312.556336893314</v>
      </c>
      <c r="AN129" s="63">
        <f>'Local multi year dist'!AZ129</f>
        <v>0</v>
      </c>
      <c r="AO129" s="63">
        <f>'Local multi year dist'!BA129</f>
        <v>23194.059077464004</v>
      </c>
      <c r="AP129" s="63">
        <f>'Local multi year dist'!BB129</f>
        <v>5817.1699863562171</v>
      </c>
      <c r="AQ129" s="63">
        <f>'Local multi year dist'!BC129</f>
        <v>4883.5776486306904</v>
      </c>
      <c r="AR129" s="63">
        <f>'Local multi year dist'!BD129</f>
        <v>4883.5776485838505</v>
      </c>
      <c r="AS129" s="63">
        <f>'Local multi year dist'!BE129</f>
        <v>5633.2264352337024</v>
      </c>
      <c r="AT129" s="63">
        <f>'Local multi year dist'!BF129</f>
        <v>4119.3173593077408</v>
      </c>
      <c r="AU129" s="63">
        <f>'Local multi year dist'!BG129</f>
        <v>6493.3244710080253</v>
      </c>
      <c r="AV129" s="63">
        <f>'Local multi year dist'!BH129</f>
        <v>6698.1097246469199</v>
      </c>
      <c r="AW129" s="63">
        <f>'Local multi year dist'!BI129</f>
        <v>6698.1097293308922</v>
      </c>
      <c r="AX129" s="63">
        <f>'Local multi year dist'!BJ129</f>
        <v>5782.5731105069945</v>
      </c>
      <c r="AY129" s="63">
        <f>'Local multi year dist'!BK129</f>
        <v>4828.1390842233286</v>
      </c>
      <c r="AZ129" s="63">
        <f>'Local multi year dist'!BL129</f>
        <v>4828.1390842233286</v>
      </c>
      <c r="BA129" s="63">
        <f>'Local multi year dist'!BM129</f>
        <v>4828.1390842233286</v>
      </c>
      <c r="BB129" s="63">
        <f>'Local multi year dist'!BN129</f>
        <v>4828.1390842233286</v>
      </c>
      <c r="BC129" s="63">
        <f>'Local multi year dist'!BO129</f>
        <v>4828.1390842233286</v>
      </c>
      <c r="BD129" s="63">
        <f>'Local multi year dist'!BP129</f>
        <v>4828.1390842233286</v>
      </c>
      <c r="BE129" s="63">
        <f>'Local multi year dist'!BQ129</f>
        <v>4828.1390842233286</v>
      </c>
      <c r="BF129" s="63"/>
      <c r="BG129" s="63"/>
      <c r="BH129" s="63"/>
      <c r="BI129" s="63"/>
      <c r="BJ129" s="63"/>
      <c r="BK129" s="63"/>
      <c r="BL129" s="63"/>
      <c r="BM129" s="63"/>
      <c r="BN129" s="63"/>
      <c r="BO129" s="63"/>
      <c r="BP129" s="63"/>
      <c r="BQ129" s="63"/>
    </row>
    <row r="130" spans="1:69" x14ac:dyDescent="0.3">
      <c r="A130" t="str">
        <f>'Local multi year dist'!M130</f>
        <v>Waynesboro City</v>
      </c>
      <c r="B130" s="63">
        <f>'Local multi year dist'!N130</f>
        <v>14760.849948432175</v>
      </c>
      <c r="C130" s="63">
        <f>'Local multi year dist'!O130</f>
        <v>93444.227634175477</v>
      </c>
      <c r="D130" s="63">
        <f>'Local multi year dist'!P130</f>
        <v>24245.888742349951</v>
      </c>
      <c r="E130" s="63">
        <f>'Local multi year dist'!Q130</f>
        <v>19416.634024676223</v>
      </c>
      <c r="F130" s="63">
        <f>'Local multi year dist'!R130</f>
        <v>19416.634024489991</v>
      </c>
      <c r="G130" s="63">
        <f>'Local multi year dist'!S130</f>
        <v>22397.165344905065</v>
      </c>
      <c r="H130" s="63">
        <f>'Local multi year dist'!T130</f>
        <v>16378.008777970523</v>
      </c>
      <c r="I130" s="63">
        <f>'Local multi year dist'!U130</f>
        <v>25816.832234128273</v>
      </c>
      <c r="J130" s="63">
        <f>'Local multi year dist'!V130</f>
        <v>26631.038664258813</v>
      </c>
      <c r="K130" s="63">
        <f>'Local multi year dist'!W130</f>
        <v>26631.038682881837</v>
      </c>
      <c r="L130" s="63">
        <f>'Local multi year dist'!X130</f>
        <v>22990.953330931403</v>
      </c>
      <c r="M130" s="63">
        <f>'Local multi year dist'!Y130</f>
        <v>19196.215636068639</v>
      </c>
      <c r="N130" s="63">
        <f>'Local multi year dist'!Z130</f>
        <v>19196.215636068639</v>
      </c>
      <c r="O130" s="63">
        <f>'Local multi year dist'!AA130</f>
        <v>19196.215636068639</v>
      </c>
      <c r="P130" s="63">
        <f>'Local multi year dist'!AB130</f>
        <v>19196.215636068639</v>
      </c>
      <c r="Q130" s="63">
        <f>'Local multi year dist'!AC130</f>
        <v>19196.215636068639</v>
      </c>
      <c r="R130" s="63">
        <f>'Local multi year dist'!AD130</f>
        <v>19196.215636068639</v>
      </c>
      <c r="S130" s="63">
        <f>'Local multi year dist'!AE130</f>
        <v>19196.215636068639</v>
      </c>
      <c r="T130" s="63"/>
      <c r="U130" s="63">
        <f>'Local multi year dist'!AG130</f>
        <v>0</v>
      </c>
      <c r="V130" s="63">
        <f>'Local multi year dist'!AH130</f>
        <v>33813.025884013761</v>
      </c>
      <c r="W130" s="63">
        <f>'Local multi year dist'!AI130</f>
        <v>8480.4526307120668</v>
      </c>
      <c r="X130" s="63">
        <f>'Local multi year dist'!AJ130</f>
        <v>7119.4324757146142</v>
      </c>
      <c r="Y130" s="63">
        <f>'Local multi year dist'!AK130</f>
        <v>7119.4324756463302</v>
      </c>
      <c r="Z130" s="63">
        <f>'Local multi year dist'!AL130</f>
        <v>8212.2939597985223</v>
      </c>
      <c r="AA130" s="63">
        <f>'Local multi year dist'!AM130</f>
        <v>6005.2698852558569</v>
      </c>
      <c r="AB130" s="63">
        <f>'Local multi year dist'!AN130</f>
        <v>9466.1718191803666</v>
      </c>
      <c r="AC130" s="63">
        <f>'Local multi year dist'!AO130</f>
        <v>9764.7141768948986</v>
      </c>
      <c r="AD130" s="63">
        <f>'Local multi year dist'!AP130</f>
        <v>9764.7141837233394</v>
      </c>
      <c r="AE130" s="63">
        <f>'Local multi year dist'!AQ130</f>
        <v>8430.0162213415151</v>
      </c>
      <c r="AF130" s="63">
        <f>'Local multi year dist'!AR130</f>
        <v>7038.6123998918329</v>
      </c>
      <c r="AG130" s="63">
        <f>'Local multi year dist'!AS130</f>
        <v>7038.6123998918329</v>
      </c>
      <c r="AH130" s="63">
        <f>'Local multi year dist'!AT130</f>
        <v>7038.6123998918329</v>
      </c>
      <c r="AI130" s="63">
        <f>'Local multi year dist'!AU130</f>
        <v>7038.6123998918329</v>
      </c>
      <c r="AJ130" s="63">
        <f>'Local multi year dist'!AV130</f>
        <v>7038.6123998918329</v>
      </c>
      <c r="AK130" s="63">
        <f>'Local multi year dist'!AW130</f>
        <v>7038.6123998918329</v>
      </c>
      <c r="AL130" s="63">
        <f>'Local multi year dist'!AX130</f>
        <v>7038.6123998918329</v>
      </c>
      <c r="AN130" s="63">
        <f>'Local multi year dist'!AZ130</f>
        <v>0</v>
      </c>
      <c r="AO130" s="63">
        <f>'Local multi year dist'!BA130</f>
        <v>8453.2564710034403</v>
      </c>
      <c r="AP130" s="63">
        <f>'Local multi year dist'!BB130</f>
        <v>2120.1131576780167</v>
      </c>
      <c r="AQ130" s="63">
        <f>'Local multi year dist'!BC130</f>
        <v>1779.8581189286535</v>
      </c>
      <c r="AR130" s="63">
        <f>'Local multi year dist'!BD130</f>
        <v>1779.8581189115826</v>
      </c>
      <c r="AS130" s="63">
        <f>'Local multi year dist'!BE130</f>
        <v>2053.0734899496306</v>
      </c>
      <c r="AT130" s="63">
        <f>'Local multi year dist'!BF130</f>
        <v>1501.3174713139642</v>
      </c>
      <c r="AU130" s="63">
        <f>'Local multi year dist'!BG130</f>
        <v>2366.5429547950916</v>
      </c>
      <c r="AV130" s="63">
        <f>'Local multi year dist'!BH130</f>
        <v>2441.1785442237247</v>
      </c>
      <c r="AW130" s="63">
        <f>'Local multi year dist'!BI130</f>
        <v>2441.1785459308348</v>
      </c>
      <c r="AX130" s="63">
        <f>'Local multi year dist'!BJ130</f>
        <v>2107.5040553353788</v>
      </c>
      <c r="AY130" s="63">
        <f>'Local multi year dist'!BK130</f>
        <v>1759.6530999729582</v>
      </c>
      <c r="AZ130" s="63">
        <f>'Local multi year dist'!BL130</f>
        <v>1759.6530999729582</v>
      </c>
      <c r="BA130" s="63">
        <f>'Local multi year dist'!BM130</f>
        <v>1759.6530999729582</v>
      </c>
      <c r="BB130" s="63">
        <f>'Local multi year dist'!BN130</f>
        <v>1759.6530999729582</v>
      </c>
      <c r="BC130" s="63">
        <f>'Local multi year dist'!BO130</f>
        <v>1759.6530999729582</v>
      </c>
      <c r="BD130" s="63">
        <f>'Local multi year dist'!BP130</f>
        <v>1759.6530999729582</v>
      </c>
      <c r="BE130" s="63">
        <f>'Local multi year dist'!BQ130</f>
        <v>1759.6530999729582</v>
      </c>
      <c r="BF130" s="63"/>
      <c r="BG130" s="63"/>
      <c r="BH130" s="63"/>
      <c r="BI130" s="63"/>
      <c r="BJ130" s="63"/>
      <c r="BK130" s="63"/>
      <c r="BL130" s="63"/>
      <c r="BM130" s="63"/>
      <c r="BN130" s="63"/>
      <c r="BO130" s="63"/>
      <c r="BP130" s="63"/>
      <c r="BQ130" s="63"/>
    </row>
    <row r="131" spans="1:69" x14ac:dyDescent="0.3">
      <c r="A131" t="str">
        <f>'Local multi year dist'!M131</f>
        <v>Westmoreland County</v>
      </c>
      <c r="B131" s="63">
        <f>'Local multi year dist'!N131</f>
        <v>9067.9601611580583</v>
      </c>
      <c r="C131" s="63">
        <f>'Local multi year dist'!O131</f>
        <v>57405.131576917709</v>
      </c>
      <c r="D131" s="63">
        <f>'Local multi year dist'!P131</f>
        <v>14894.857271471181</v>
      </c>
      <c r="E131" s="63">
        <f>'Local multi year dist'!Q131</f>
        <v>11928.125034442968</v>
      </c>
      <c r="F131" s="63">
        <f>'Local multi year dist'!R131</f>
        <v>11928.125034328561</v>
      </c>
      <c r="G131" s="63">
        <f>'Local multi year dist'!S131</f>
        <v>13759.140143013303</v>
      </c>
      <c r="H131" s="63">
        <f>'Local multi year dist'!T131</f>
        <v>10061.421370488777</v>
      </c>
      <c r="I131" s="63">
        <f>'Local multi year dist'!U131</f>
        <v>15859.927240249599</v>
      </c>
      <c r="J131" s="63">
        <f>'Local multi year dist'!V131</f>
        <v>16360.114661514368</v>
      </c>
      <c r="K131" s="63">
        <f>'Local multi year dist'!W131</f>
        <v>16360.114672954958</v>
      </c>
      <c r="L131" s="63">
        <f>'Local multi year dist'!X131</f>
        <v>14123.918988423422</v>
      </c>
      <c r="M131" s="63">
        <f>'Local multi year dist'!Y131</f>
        <v>11792.716492681284</v>
      </c>
      <c r="N131" s="63">
        <f>'Local multi year dist'!Z131</f>
        <v>11792.716492681284</v>
      </c>
      <c r="O131" s="63">
        <f>'Local multi year dist'!AA131</f>
        <v>11792.716492681284</v>
      </c>
      <c r="P131" s="63">
        <f>'Local multi year dist'!AB131</f>
        <v>11792.716492681284</v>
      </c>
      <c r="Q131" s="63">
        <f>'Local multi year dist'!AC131</f>
        <v>11792.716492681284</v>
      </c>
      <c r="R131" s="63">
        <f>'Local multi year dist'!AD131</f>
        <v>11792.716492681284</v>
      </c>
      <c r="S131" s="63">
        <f>'Local multi year dist'!AE131</f>
        <v>11792.716492681284</v>
      </c>
      <c r="T131" s="63"/>
      <c r="U131" s="63">
        <f>'Local multi year dist'!AG131</f>
        <v>0</v>
      </c>
      <c r="V131" s="63">
        <f>'Local multi year dist'!AH131</f>
        <v>20772.189454917541</v>
      </c>
      <c r="W131" s="63">
        <f>'Local multi year dist'!AI131</f>
        <v>5209.754646415402</v>
      </c>
      <c r="X131" s="63">
        <f>'Local multi year dist'!AJ131</f>
        <v>4373.6458459624209</v>
      </c>
      <c r="Y131" s="63">
        <f>'Local multi year dist'!AK131</f>
        <v>4373.6458459204723</v>
      </c>
      <c r="Z131" s="63">
        <f>'Local multi year dist'!AL131</f>
        <v>5045.0180524382104</v>
      </c>
      <c r="AA131" s="63">
        <f>'Local multi year dist'!AM131</f>
        <v>3689.1878358458844</v>
      </c>
      <c r="AB131" s="63">
        <f>'Local multi year dist'!AN131</f>
        <v>5815.3066547581857</v>
      </c>
      <c r="AC131" s="63">
        <f>'Local multi year dist'!AO131</f>
        <v>5998.7087092219344</v>
      </c>
      <c r="AD131" s="63">
        <f>'Local multi year dist'!AP131</f>
        <v>5998.7087134168169</v>
      </c>
      <c r="AE131" s="63">
        <f>'Local multi year dist'!AQ131</f>
        <v>5178.7702957552547</v>
      </c>
      <c r="AF131" s="63">
        <f>'Local multi year dist'!AR131</f>
        <v>4323.9960473164701</v>
      </c>
      <c r="AG131" s="63">
        <f>'Local multi year dist'!AS131</f>
        <v>4323.9960473164701</v>
      </c>
      <c r="AH131" s="63">
        <f>'Local multi year dist'!AT131</f>
        <v>4323.9960473164701</v>
      </c>
      <c r="AI131" s="63">
        <f>'Local multi year dist'!AU131</f>
        <v>4323.9960473164701</v>
      </c>
      <c r="AJ131" s="63">
        <f>'Local multi year dist'!AV131</f>
        <v>4323.9960473164701</v>
      </c>
      <c r="AK131" s="63">
        <f>'Local multi year dist'!AW131</f>
        <v>4323.9960473164701</v>
      </c>
      <c r="AL131" s="63">
        <f>'Local multi year dist'!AX131</f>
        <v>4323.9960473164701</v>
      </c>
      <c r="AN131" s="63">
        <f>'Local multi year dist'!AZ131</f>
        <v>0</v>
      </c>
      <c r="AO131" s="63">
        <f>'Local multi year dist'!BA131</f>
        <v>5193.0473637293853</v>
      </c>
      <c r="AP131" s="63">
        <f>'Local multi year dist'!BB131</f>
        <v>1302.4386616038505</v>
      </c>
      <c r="AQ131" s="63">
        <f>'Local multi year dist'!BC131</f>
        <v>1093.4114614906052</v>
      </c>
      <c r="AR131" s="63">
        <f>'Local multi year dist'!BD131</f>
        <v>1093.4114614801181</v>
      </c>
      <c r="AS131" s="63">
        <f>'Local multi year dist'!BE131</f>
        <v>1261.2545131095526</v>
      </c>
      <c r="AT131" s="63">
        <f>'Local multi year dist'!BF131</f>
        <v>922.29695896147109</v>
      </c>
      <c r="AU131" s="63">
        <f>'Local multi year dist'!BG131</f>
        <v>1453.8266636895464</v>
      </c>
      <c r="AV131" s="63">
        <f>'Local multi year dist'!BH131</f>
        <v>1499.6771773054836</v>
      </c>
      <c r="AW131" s="63">
        <f>'Local multi year dist'!BI131</f>
        <v>1499.6771783542042</v>
      </c>
      <c r="AX131" s="63">
        <f>'Local multi year dist'!BJ131</f>
        <v>1294.6925739388137</v>
      </c>
      <c r="AY131" s="63">
        <f>'Local multi year dist'!BK131</f>
        <v>1080.9990118291175</v>
      </c>
      <c r="AZ131" s="63">
        <f>'Local multi year dist'!BL131</f>
        <v>1080.9990118291175</v>
      </c>
      <c r="BA131" s="63">
        <f>'Local multi year dist'!BM131</f>
        <v>1080.9990118291175</v>
      </c>
      <c r="BB131" s="63">
        <f>'Local multi year dist'!BN131</f>
        <v>1080.9990118291175</v>
      </c>
      <c r="BC131" s="63">
        <f>'Local multi year dist'!BO131</f>
        <v>1080.9990118291175</v>
      </c>
      <c r="BD131" s="63">
        <f>'Local multi year dist'!BP131</f>
        <v>1080.9990118291175</v>
      </c>
      <c r="BE131" s="63">
        <f>'Local multi year dist'!BQ131</f>
        <v>1080.9990118291175</v>
      </c>
      <c r="BF131" s="63"/>
      <c r="BG131" s="63"/>
      <c r="BH131" s="63"/>
      <c r="BI131" s="63"/>
      <c r="BJ131" s="63"/>
      <c r="BK131" s="63"/>
      <c r="BL131" s="63"/>
      <c r="BM131" s="63"/>
      <c r="BN131" s="63"/>
      <c r="BO131" s="63"/>
      <c r="BP131" s="63"/>
      <c r="BQ131" s="63"/>
    </row>
    <row r="132" spans="1:69" x14ac:dyDescent="0.3">
      <c r="A132" t="str">
        <f>'Local multi year dist'!M132</f>
        <v>Williamsburg City</v>
      </c>
      <c r="B132" s="63">
        <f>'Local multi year dist'!N132</f>
        <v>3497.060869325529</v>
      </c>
      <c r="C132" s="63">
        <f>'Local multi year dist'!O132</f>
        <v>22138.301863744051</v>
      </c>
      <c r="D132" s="63">
        <f>'Local multi year dist'!P132</f>
        <v>5744.2050463969572</v>
      </c>
      <c r="E132" s="63">
        <f>'Local multi year dist'!Q132</f>
        <v>4600.0840940004264</v>
      </c>
      <c r="F132" s="63">
        <f>'Local multi year dist'!R132</f>
        <v>4600.0840939563059</v>
      </c>
      <c r="G132" s="63">
        <f>'Local multi year dist'!S132</f>
        <v>5306.2154811620812</v>
      </c>
      <c r="H132" s="63">
        <f>'Local multi year dist'!T132</f>
        <v>3880.189407453071</v>
      </c>
      <c r="I132" s="63">
        <f>'Local multi year dist'!U132</f>
        <v>6116.3844962397552</v>
      </c>
      <c r="J132" s="63">
        <f>'Local multi year dist'!V132</f>
        <v>6309.2818874001596</v>
      </c>
      <c r="K132" s="63">
        <f>'Local multi year dist'!W132</f>
        <v>6309.2818918122257</v>
      </c>
      <c r="L132" s="63">
        <f>'Local multi year dist'!X132</f>
        <v>5446.8925246834724</v>
      </c>
      <c r="M132" s="63">
        <f>'Local multi year dist'!Y132</f>
        <v>4547.8637595093742</v>
      </c>
      <c r="N132" s="63">
        <f>'Local multi year dist'!Z132</f>
        <v>4547.8637595093742</v>
      </c>
      <c r="O132" s="63">
        <f>'Local multi year dist'!AA132</f>
        <v>4547.8637595093742</v>
      </c>
      <c r="P132" s="63">
        <f>'Local multi year dist'!AB132</f>
        <v>4547.8637595093742</v>
      </c>
      <c r="Q132" s="63">
        <f>'Local multi year dist'!AC132</f>
        <v>4547.8637595093742</v>
      </c>
      <c r="R132" s="63">
        <f>'Local multi year dist'!AD132</f>
        <v>4547.8637595093742</v>
      </c>
      <c r="S132" s="63">
        <f>'Local multi year dist'!AE132</f>
        <v>4547.8637595093742</v>
      </c>
      <c r="T132" s="63"/>
      <c r="U132" s="63">
        <f>'Local multi year dist'!AG132</f>
        <v>0</v>
      </c>
      <c r="V132" s="63">
        <f>'Local multi year dist'!AH132</f>
        <v>8010.7995207305321</v>
      </c>
      <c r="W132" s="63">
        <f>'Local multi year dist'!AI132</f>
        <v>2009.1430474965227</v>
      </c>
      <c r="X132" s="63">
        <f>'Local multi year dist'!AJ132</f>
        <v>1686.6975011334898</v>
      </c>
      <c r="Y132" s="63">
        <f>'Local multi year dist'!AK132</f>
        <v>1686.6975011173122</v>
      </c>
      <c r="Z132" s="63">
        <f>'Local multi year dist'!AL132</f>
        <v>1945.6123430927628</v>
      </c>
      <c r="AA132" s="63">
        <f>'Local multi year dist'!AM132</f>
        <v>1422.7361160661258</v>
      </c>
      <c r="AB132" s="63">
        <f>'Local multi year dist'!AN132</f>
        <v>2242.6743152879103</v>
      </c>
      <c r="AC132" s="63">
        <f>'Local multi year dist'!AO132</f>
        <v>2313.4033587133918</v>
      </c>
      <c r="AD132" s="63">
        <f>'Local multi year dist'!AP132</f>
        <v>2313.4033603311491</v>
      </c>
      <c r="AE132" s="63">
        <f>'Local multi year dist'!AQ132</f>
        <v>1997.1939257172733</v>
      </c>
      <c r="AF132" s="63">
        <f>'Local multi year dist'!AR132</f>
        <v>1667.5500451534369</v>
      </c>
      <c r="AG132" s="63">
        <f>'Local multi year dist'!AS132</f>
        <v>1667.5500451534369</v>
      </c>
      <c r="AH132" s="63">
        <f>'Local multi year dist'!AT132</f>
        <v>1667.5500451534369</v>
      </c>
      <c r="AI132" s="63">
        <f>'Local multi year dist'!AU132</f>
        <v>1667.5500451534369</v>
      </c>
      <c r="AJ132" s="63">
        <f>'Local multi year dist'!AV132</f>
        <v>1667.5500451534369</v>
      </c>
      <c r="AK132" s="63">
        <f>'Local multi year dist'!AW132</f>
        <v>1667.5500451534369</v>
      </c>
      <c r="AL132" s="63">
        <f>'Local multi year dist'!AX132</f>
        <v>1667.5500451534369</v>
      </c>
      <c r="AN132" s="63">
        <f>'Local multi year dist'!AZ132</f>
        <v>0</v>
      </c>
      <c r="AO132" s="63">
        <f>'Local multi year dist'!BA132</f>
        <v>2002.699880182633</v>
      </c>
      <c r="AP132" s="63">
        <f>'Local multi year dist'!BB132</f>
        <v>502.28576187413069</v>
      </c>
      <c r="AQ132" s="63">
        <f>'Local multi year dist'!BC132</f>
        <v>421.67437528337246</v>
      </c>
      <c r="AR132" s="63">
        <f>'Local multi year dist'!BD132</f>
        <v>421.67437527932805</v>
      </c>
      <c r="AS132" s="63">
        <f>'Local multi year dist'!BE132</f>
        <v>486.4030857731907</v>
      </c>
      <c r="AT132" s="63">
        <f>'Local multi year dist'!BF132</f>
        <v>355.68402901653144</v>
      </c>
      <c r="AU132" s="63">
        <f>'Local multi year dist'!BG132</f>
        <v>560.66857882197758</v>
      </c>
      <c r="AV132" s="63">
        <f>'Local multi year dist'!BH132</f>
        <v>578.35083967834794</v>
      </c>
      <c r="AW132" s="63">
        <f>'Local multi year dist'!BI132</f>
        <v>578.35084008278727</v>
      </c>
      <c r="AX132" s="63">
        <f>'Local multi year dist'!BJ132</f>
        <v>499.29848142931831</v>
      </c>
      <c r="AY132" s="63">
        <f>'Local multi year dist'!BK132</f>
        <v>416.88751128835924</v>
      </c>
      <c r="AZ132" s="63">
        <f>'Local multi year dist'!BL132</f>
        <v>416.88751128835924</v>
      </c>
      <c r="BA132" s="63">
        <f>'Local multi year dist'!BM132</f>
        <v>416.88751128835924</v>
      </c>
      <c r="BB132" s="63">
        <f>'Local multi year dist'!BN132</f>
        <v>416.88751128835924</v>
      </c>
      <c r="BC132" s="63">
        <f>'Local multi year dist'!BO132</f>
        <v>416.88751128835924</v>
      </c>
      <c r="BD132" s="63">
        <f>'Local multi year dist'!BP132</f>
        <v>416.88751128835924</v>
      </c>
      <c r="BE132" s="63">
        <f>'Local multi year dist'!BQ132</f>
        <v>416.88751128835924</v>
      </c>
      <c r="BF132" s="63"/>
      <c r="BG132" s="63"/>
      <c r="BH132" s="63"/>
      <c r="BI132" s="63"/>
      <c r="BJ132" s="63"/>
      <c r="BK132" s="63"/>
      <c r="BL132" s="63"/>
      <c r="BM132" s="63"/>
      <c r="BN132" s="63"/>
      <c r="BO132" s="63"/>
      <c r="BP132" s="63"/>
      <c r="BQ132" s="63"/>
    </row>
    <row r="133" spans="1:69" x14ac:dyDescent="0.3">
      <c r="A133" t="str">
        <f>'Local multi year dist'!M133</f>
        <v>Winchester City</v>
      </c>
      <c r="B133" s="63">
        <f>'Local multi year dist'!N133</f>
        <v>26390.610513863623</v>
      </c>
      <c r="C133" s="63">
        <f>'Local multi year dist'!O133</f>
        <v>167066.95243685943</v>
      </c>
      <c r="D133" s="63">
        <f>'Local multi year dist'!P133</f>
        <v>43348.710175716638</v>
      </c>
      <c r="E133" s="63">
        <f>'Local multi year dist'!Q133</f>
        <v>34714.5881047242</v>
      </c>
      <c r="F133" s="63">
        <f>'Local multi year dist'!R133</f>
        <v>34714.588104391245</v>
      </c>
      <c r="G133" s="63">
        <f>'Local multi year dist'!S133</f>
        <v>40043.416828769718</v>
      </c>
      <c r="H133" s="63">
        <f>'Local multi year dist'!T133</f>
        <v>29281.894481826126</v>
      </c>
      <c r="I133" s="63">
        <f>'Local multi year dist'!U133</f>
        <v>46157.366721623337</v>
      </c>
      <c r="J133" s="63">
        <f>'Local multi year dist'!V133</f>
        <v>47613.069127008253</v>
      </c>
      <c r="K133" s="63">
        <f>'Local multi year dist'!W133</f>
        <v>47613.06916030396</v>
      </c>
      <c r="L133" s="63">
        <f>'Local multi year dist'!X133</f>
        <v>41105.037773483476</v>
      </c>
      <c r="M133" s="63">
        <f>'Local multi year dist'!Y133</f>
        <v>34320.50674327428</v>
      </c>
      <c r="N133" s="63">
        <f>'Local multi year dist'!Z133</f>
        <v>34320.50674327428</v>
      </c>
      <c r="O133" s="63">
        <f>'Local multi year dist'!AA133</f>
        <v>34320.50674327428</v>
      </c>
      <c r="P133" s="63">
        <f>'Local multi year dist'!AB133</f>
        <v>34320.50674327428</v>
      </c>
      <c r="Q133" s="63">
        <f>'Local multi year dist'!AC133</f>
        <v>34320.50674327428</v>
      </c>
      <c r="R133" s="63">
        <f>'Local multi year dist'!AD133</f>
        <v>34320.50674327428</v>
      </c>
      <c r="S133" s="63">
        <f>'Local multi year dist'!AE133</f>
        <v>34320.50674327428</v>
      </c>
      <c r="T133" s="63"/>
      <c r="U133" s="63">
        <f>'Local multi year dist'!AG133</f>
        <v>0</v>
      </c>
      <c r="V133" s="63">
        <f>'Local multi year dist'!AH133</f>
        <v>60453.591732024688</v>
      </c>
      <c r="W133" s="63">
        <f>'Local multi year dist'!AI133</f>
        <v>15162.021370060991</v>
      </c>
      <c r="X133" s="63">
        <f>'Local multi year dist'!AJ133</f>
        <v>12728.68230506554</v>
      </c>
      <c r="Y133" s="63">
        <f>'Local multi year dist'!AK133</f>
        <v>12728.682304943457</v>
      </c>
      <c r="Z133" s="63">
        <f>'Local multi year dist'!AL133</f>
        <v>14682.586170548895</v>
      </c>
      <c r="AA133" s="63">
        <f>'Local multi year dist'!AM133</f>
        <v>10736.694643336245</v>
      </c>
      <c r="AB133" s="63">
        <f>'Local multi year dist'!AN133</f>
        <v>16924.367797928557</v>
      </c>
      <c r="AC133" s="63">
        <f>'Local multi year dist'!AO133</f>
        <v>17458.12534656969</v>
      </c>
      <c r="AD133" s="63">
        <f>'Local multi year dist'!AP133</f>
        <v>17458.125358778118</v>
      </c>
      <c r="AE133" s="63">
        <f>'Local multi year dist'!AQ133</f>
        <v>15071.847183610607</v>
      </c>
      <c r="AF133" s="63">
        <f>'Local multi year dist'!AR133</f>
        <v>12584.185805867235</v>
      </c>
      <c r="AG133" s="63">
        <f>'Local multi year dist'!AS133</f>
        <v>12584.185805867235</v>
      </c>
      <c r="AH133" s="63">
        <f>'Local multi year dist'!AT133</f>
        <v>12584.185805867235</v>
      </c>
      <c r="AI133" s="63">
        <f>'Local multi year dist'!AU133</f>
        <v>12584.185805867235</v>
      </c>
      <c r="AJ133" s="63">
        <f>'Local multi year dist'!AV133</f>
        <v>12584.185805867235</v>
      </c>
      <c r="AK133" s="63">
        <f>'Local multi year dist'!AW133</f>
        <v>12584.185805867235</v>
      </c>
      <c r="AL133" s="63">
        <f>'Local multi year dist'!AX133</f>
        <v>12584.185805867235</v>
      </c>
      <c r="AN133" s="63">
        <f>'Local multi year dist'!AZ133</f>
        <v>0</v>
      </c>
      <c r="AO133" s="63">
        <f>'Local multi year dist'!BA133</f>
        <v>15113.397933006172</v>
      </c>
      <c r="AP133" s="63">
        <f>'Local multi year dist'!BB133</f>
        <v>3790.5053425152478</v>
      </c>
      <c r="AQ133" s="63">
        <f>'Local multi year dist'!BC133</f>
        <v>3182.1705762663851</v>
      </c>
      <c r="AR133" s="63">
        <f>'Local multi year dist'!BD133</f>
        <v>3182.1705762358642</v>
      </c>
      <c r="AS133" s="63">
        <f>'Local multi year dist'!BE133</f>
        <v>3670.6465426372238</v>
      </c>
      <c r="AT133" s="63">
        <f>'Local multi year dist'!BF133</f>
        <v>2684.1736608340611</v>
      </c>
      <c r="AU133" s="63">
        <f>'Local multi year dist'!BG133</f>
        <v>4231.0919494821392</v>
      </c>
      <c r="AV133" s="63">
        <f>'Local multi year dist'!BH133</f>
        <v>4364.5313366424225</v>
      </c>
      <c r="AW133" s="63">
        <f>'Local multi year dist'!BI133</f>
        <v>4364.5313396945294</v>
      </c>
      <c r="AX133" s="63">
        <f>'Local multi year dist'!BJ133</f>
        <v>3767.9617959026518</v>
      </c>
      <c r="AY133" s="63">
        <f>'Local multi year dist'!BK133</f>
        <v>3146.0464514668088</v>
      </c>
      <c r="AZ133" s="63">
        <f>'Local multi year dist'!BL133</f>
        <v>3146.0464514668088</v>
      </c>
      <c r="BA133" s="63">
        <f>'Local multi year dist'!BM133</f>
        <v>3146.0464514668088</v>
      </c>
      <c r="BB133" s="63">
        <f>'Local multi year dist'!BN133</f>
        <v>3146.0464514668088</v>
      </c>
      <c r="BC133" s="63">
        <f>'Local multi year dist'!BO133</f>
        <v>3146.0464514668088</v>
      </c>
      <c r="BD133" s="63">
        <f>'Local multi year dist'!BP133</f>
        <v>3146.0464514668088</v>
      </c>
      <c r="BE133" s="63">
        <f>'Local multi year dist'!BQ133</f>
        <v>3146.0464514668088</v>
      </c>
      <c r="BF133" s="63"/>
      <c r="BG133" s="63"/>
      <c r="BH133" s="63"/>
      <c r="BI133" s="63"/>
      <c r="BJ133" s="63"/>
      <c r="BK133" s="63"/>
      <c r="BL133" s="63"/>
      <c r="BM133" s="63"/>
      <c r="BN133" s="63"/>
      <c r="BO133" s="63"/>
      <c r="BP133" s="63"/>
      <c r="BQ133" s="63"/>
    </row>
    <row r="134" spans="1:69" x14ac:dyDescent="0.3">
      <c r="A134" t="str">
        <f>'Local multi year dist'!M134</f>
        <v>Wise County</v>
      </c>
      <c r="B134" s="63">
        <f>'Local multi year dist'!N134</f>
        <v>71405.103331809631</v>
      </c>
      <c r="C134" s="63">
        <f>'Local multi year dist'!O134</f>
        <v>452033.23340389016</v>
      </c>
      <c r="D134" s="63">
        <f>'Local multi year dist'!P134</f>
        <v>117288.6518775937</v>
      </c>
      <c r="E134" s="63">
        <f>'Local multi year dist'!Q134</f>
        <v>93927.298477497083</v>
      </c>
      <c r="F134" s="63">
        <f>'Local multi year dist'!R134</f>
        <v>93927.298476596203</v>
      </c>
      <c r="G134" s="63">
        <f>'Local multi year dist'!S134</f>
        <v>108345.51610372808</v>
      </c>
      <c r="H134" s="63">
        <f>'Local multi year dist'!T134</f>
        <v>79228.053482413874</v>
      </c>
      <c r="I134" s="63">
        <f>'Local multi year dist'!U134</f>
        <v>124888.03692322105</v>
      </c>
      <c r="J134" s="63">
        <f>'Local multi year dist'!V134</f>
        <v>128826.73249156604</v>
      </c>
      <c r="K134" s="63">
        <f>'Local multi year dist'!W134</f>
        <v>128826.73258165429</v>
      </c>
      <c r="L134" s="63">
        <f>'Local multi year dist'!X134</f>
        <v>111217.94503888578</v>
      </c>
      <c r="M134" s="63">
        <f>'Local multi year dist'!Y134</f>
        <v>92861.032112772795</v>
      </c>
      <c r="N134" s="63">
        <f>'Local multi year dist'!Z134</f>
        <v>92861.032112772795</v>
      </c>
      <c r="O134" s="63">
        <f>'Local multi year dist'!AA134</f>
        <v>92861.032112772795</v>
      </c>
      <c r="P134" s="63">
        <f>'Local multi year dist'!AB134</f>
        <v>92861.032112772795</v>
      </c>
      <c r="Q134" s="63">
        <f>'Local multi year dist'!AC134</f>
        <v>92861.032112772795</v>
      </c>
      <c r="R134" s="63">
        <f>'Local multi year dist'!AD134</f>
        <v>92861.032112772795</v>
      </c>
      <c r="S134" s="63">
        <f>'Local multi year dist'!AE134</f>
        <v>92861.032112772795</v>
      </c>
      <c r="T134" s="63"/>
      <c r="U134" s="63">
        <f>'Local multi year dist'!AG134</f>
        <v>0</v>
      </c>
      <c r="V134" s="63">
        <f>'Local multi year dist'!AH134</f>
        <v>163569.34835352108</v>
      </c>
      <c r="W134" s="63">
        <f>'Local multi year dist'!AI134</f>
        <v>41023.897574463881</v>
      </c>
      <c r="X134" s="63">
        <f>'Local multi year dist'!AJ134</f>
        <v>34440.009441748931</v>
      </c>
      <c r="Y134" s="63">
        <f>'Local multi year dist'!AK134</f>
        <v>34440.00944141861</v>
      </c>
      <c r="Z134" s="63">
        <f>'Local multi year dist'!AL134</f>
        <v>39726.689238033621</v>
      </c>
      <c r="AA134" s="63">
        <f>'Local multi year dist'!AM134</f>
        <v>29050.286276885083</v>
      </c>
      <c r="AB134" s="63">
        <f>'Local multi year dist'!AN134</f>
        <v>45792.28020518105</v>
      </c>
      <c r="AC134" s="63">
        <f>'Local multi year dist'!AO134</f>
        <v>47236.468580240879</v>
      </c>
      <c r="AD134" s="63">
        <f>'Local multi year dist'!AP134</f>
        <v>47236.468613273231</v>
      </c>
      <c r="AE134" s="63">
        <f>'Local multi year dist'!AQ134</f>
        <v>40779.913180924785</v>
      </c>
      <c r="AF134" s="63">
        <f>'Local multi year dist'!AR134</f>
        <v>34049.045108016689</v>
      </c>
      <c r="AG134" s="63">
        <f>'Local multi year dist'!AS134</f>
        <v>34049.045108016689</v>
      </c>
      <c r="AH134" s="63">
        <f>'Local multi year dist'!AT134</f>
        <v>34049.045108016689</v>
      </c>
      <c r="AI134" s="63">
        <f>'Local multi year dist'!AU134</f>
        <v>34049.045108016689</v>
      </c>
      <c r="AJ134" s="63">
        <f>'Local multi year dist'!AV134</f>
        <v>34049.045108016689</v>
      </c>
      <c r="AK134" s="63">
        <f>'Local multi year dist'!AW134</f>
        <v>34049.045108016689</v>
      </c>
      <c r="AL134" s="63">
        <f>'Local multi year dist'!AX134</f>
        <v>34049.045108016689</v>
      </c>
      <c r="AN134" s="63">
        <f>'Local multi year dist'!AZ134</f>
        <v>0</v>
      </c>
      <c r="AO134" s="63">
        <f>'Local multi year dist'!BA134</f>
        <v>40892.337088380271</v>
      </c>
      <c r="AP134" s="63">
        <f>'Local multi year dist'!BB134</f>
        <v>10255.97439361597</v>
      </c>
      <c r="AQ134" s="63">
        <f>'Local multi year dist'!BC134</f>
        <v>8610.0023604372327</v>
      </c>
      <c r="AR134" s="63">
        <f>'Local multi year dist'!BD134</f>
        <v>8610.0023603546524</v>
      </c>
      <c r="AS134" s="63">
        <f>'Local multi year dist'!BE134</f>
        <v>9931.6723095084053</v>
      </c>
      <c r="AT134" s="63">
        <f>'Local multi year dist'!BF134</f>
        <v>7262.5715692212707</v>
      </c>
      <c r="AU134" s="63">
        <f>'Local multi year dist'!BG134</f>
        <v>11448.070051295263</v>
      </c>
      <c r="AV134" s="63">
        <f>'Local multi year dist'!BH134</f>
        <v>11809.11714506022</v>
      </c>
      <c r="AW134" s="63">
        <f>'Local multi year dist'!BI134</f>
        <v>11809.117153318308</v>
      </c>
      <c r="AX134" s="63">
        <f>'Local multi year dist'!BJ134</f>
        <v>10194.978295231196</v>
      </c>
      <c r="AY134" s="63">
        <f>'Local multi year dist'!BK134</f>
        <v>8512.2612770041724</v>
      </c>
      <c r="AZ134" s="63">
        <f>'Local multi year dist'!BL134</f>
        <v>8512.2612770041724</v>
      </c>
      <c r="BA134" s="63">
        <f>'Local multi year dist'!BM134</f>
        <v>8512.2612770041724</v>
      </c>
      <c r="BB134" s="63">
        <f>'Local multi year dist'!BN134</f>
        <v>8512.2612770041724</v>
      </c>
      <c r="BC134" s="63">
        <f>'Local multi year dist'!BO134</f>
        <v>8512.2612770041724</v>
      </c>
      <c r="BD134" s="63">
        <f>'Local multi year dist'!BP134</f>
        <v>8512.2612770041724</v>
      </c>
      <c r="BE134" s="63">
        <f>'Local multi year dist'!BQ134</f>
        <v>8512.2612770041724</v>
      </c>
      <c r="BF134" s="63"/>
      <c r="BG134" s="63"/>
      <c r="BH134" s="63"/>
      <c r="BI134" s="63"/>
      <c r="BJ134" s="63"/>
      <c r="BK134" s="63"/>
      <c r="BL134" s="63"/>
      <c r="BM134" s="63"/>
      <c r="BN134" s="63"/>
      <c r="BO134" s="63"/>
      <c r="BP134" s="63"/>
      <c r="BQ134" s="63"/>
    </row>
    <row r="135" spans="1:69" x14ac:dyDescent="0.3">
      <c r="A135" t="str">
        <f>'Local multi year dist'!M135</f>
        <v>Wythe County</v>
      </c>
      <c r="B135" s="63">
        <f>'Local multi year dist'!N135</f>
        <v>26105.966024499918</v>
      </c>
      <c r="C135" s="63">
        <f>'Local multi year dist'!O135</f>
        <v>165264.99763399654</v>
      </c>
      <c r="D135" s="63">
        <f>'Local multi year dist'!P135</f>
        <v>42881.158602172698</v>
      </c>
      <c r="E135" s="63">
        <f>'Local multi year dist'!Q135</f>
        <v>34340.162655212538</v>
      </c>
      <c r="F135" s="63">
        <f>'Local multi year dist'!R135</f>
        <v>34340.16265488317</v>
      </c>
      <c r="G135" s="63">
        <f>'Local multi year dist'!S135</f>
        <v>39611.515568675131</v>
      </c>
      <c r="H135" s="63">
        <f>'Local multi year dist'!T135</f>
        <v>28966.065111452041</v>
      </c>
      <c r="I135" s="63">
        <f>'Local multi year dist'!U135</f>
        <v>45659.521471929409</v>
      </c>
      <c r="J135" s="63">
        <f>'Local multi year dist'!V135</f>
        <v>47099.522926871032</v>
      </c>
      <c r="K135" s="63">
        <f>'Local multi year dist'!W135</f>
        <v>47099.522959807618</v>
      </c>
      <c r="L135" s="63">
        <f>'Local multi year dist'!X135</f>
        <v>40661.686056358078</v>
      </c>
      <c r="M135" s="63">
        <f>'Local multi year dist'!Y135</f>
        <v>33950.331786104914</v>
      </c>
      <c r="N135" s="63">
        <f>'Local multi year dist'!Z135</f>
        <v>33950.331786104914</v>
      </c>
      <c r="O135" s="63">
        <f>'Local multi year dist'!AA135</f>
        <v>33950.331786104914</v>
      </c>
      <c r="P135" s="63">
        <f>'Local multi year dist'!AB135</f>
        <v>33950.331786104914</v>
      </c>
      <c r="Q135" s="63">
        <f>'Local multi year dist'!AC135</f>
        <v>33950.331786104914</v>
      </c>
      <c r="R135" s="63">
        <f>'Local multi year dist'!AD135</f>
        <v>33950.331786104914</v>
      </c>
      <c r="S135" s="63">
        <f>'Local multi year dist'!AE135</f>
        <v>33950.331786104914</v>
      </c>
      <c r="T135" s="63"/>
      <c r="U135" s="63">
        <f>'Local multi year dist'!AG135</f>
        <v>0</v>
      </c>
      <c r="V135" s="63">
        <f>'Local multi year dist'!AH135</f>
        <v>59801.549910569876</v>
      </c>
      <c r="W135" s="63">
        <f>'Local multi year dist'!AI135</f>
        <v>14998.486470846157</v>
      </c>
      <c r="X135" s="63">
        <f>'Local multi year dist'!AJ135</f>
        <v>12591.392973577931</v>
      </c>
      <c r="Y135" s="63">
        <f>'Local multi year dist'!AK135</f>
        <v>12591.392973457165</v>
      </c>
      <c r="Z135" s="63">
        <f>'Local multi year dist'!AL135</f>
        <v>14524.22237518088</v>
      </c>
      <c r="AA135" s="63">
        <f>'Local multi year dist'!AM135</f>
        <v>10620.890540865747</v>
      </c>
      <c r="AB135" s="63">
        <f>'Local multi year dist'!AN135</f>
        <v>16741.824539707446</v>
      </c>
      <c r="AC135" s="63">
        <f>'Local multi year dist'!AO135</f>
        <v>17269.825073186043</v>
      </c>
      <c r="AD135" s="63">
        <f>'Local multi year dist'!AP135</f>
        <v>17269.82508526279</v>
      </c>
      <c r="AE135" s="63">
        <f>'Local multi year dist'!AQ135</f>
        <v>14909.284887331294</v>
      </c>
      <c r="AF135" s="63">
        <f>'Local multi year dist'!AR135</f>
        <v>12448.454988238467</v>
      </c>
      <c r="AG135" s="63">
        <f>'Local multi year dist'!AS135</f>
        <v>12448.454988238467</v>
      </c>
      <c r="AH135" s="63">
        <f>'Local multi year dist'!AT135</f>
        <v>12448.454988238467</v>
      </c>
      <c r="AI135" s="63">
        <f>'Local multi year dist'!AU135</f>
        <v>12448.454988238467</v>
      </c>
      <c r="AJ135" s="63">
        <f>'Local multi year dist'!AV135</f>
        <v>12448.454988238467</v>
      </c>
      <c r="AK135" s="63">
        <f>'Local multi year dist'!AW135</f>
        <v>12448.454988238467</v>
      </c>
      <c r="AL135" s="63">
        <f>'Local multi year dist'!AX135</f>
        <v>12448.454988238467</v>
      </c>
      <c r="AN135" s="63">
        <f>'Local multi year dist'!AZ135</f>
        <v>0</v>
      </c>
      <c r="AO135" s="63">
        <f>'Local multi year dist'!BA135</f>
        <v>14950.387477642469</v>
      </c>
      <c r="AP135" s="63">
        <f>'Local multi year dist'!BB135</f>
        <v>3749.6216177115393</v>
      </c>
      <c r="AQ135" s="63">
        <f>'Local multi year dist'!BC135</f>
        <v>3147.8482433944828</v>
      </c>
      <c r="AR135" s="63">
        <f>'Local multi year dist'!BD135</f>
        <v>3147.8482433642912</v>
      </c>
      <c r="AS135" s="63">
        <f>'Local multi year dist'!BE135</f>
        <v>3631.0555937952199</v>
      </c>
      <c r="AT135" s="63">
        <f>'Local multi year dist'!BF135</f>
        <v>2655.2226352164366</v>
      </c>
      <c r="AU135" s="63">
        <f>'Local multi year dist'!BG135</f>
        <v>4185.4561349268615</v>
      </c>
      <c r="AV135" s="63">
        <f>'Local multi year dist'!BH135</f>
        <v>4317.4562682965106</v>
      </c>
      <c r="AW135" s="63">
        <f>'Local multi year dist'!BI135</f>
        <v>4317.4562713156974</v>
      </c>
      <c r="AX135" s="63">
        <f>'Local multi year dist'!BJ135</f>
        <v>3727.3212218328235</v>
      </c>
      <c r="AY135" s="63">
        <f>'Local multi year dist'!BK135</f>
        <v>3112.1137470596168</v>
      </c>
      <c r="AZ135" s="63">
        <f>'Local multi year dist'!BL135</f>
        <v>3112.1137470596168</v>
      </c>
      <c r="BA135" s="63">
        <f>'Local multi year dist'!BM135</f>
        <v>3112.1137470596168</v>
      </c>
      <c r="BB135" s="63">
        <f>'Local multi year dist'!BN135</f>
        <v>3112.1137470596168</v>
      </c>
      <c r="BC135" s="63">
        <f>'Local multi year dist'!BO135</f>
        <v>3112.1137470596168</v>
      </c>
      <c r="BD135" s="63">
        <f>'Local multi year dist'!BP135</f>
        <v>3112.1137470596168</v>
      </c>
      <c r="BE135" s="63">
        <f>'Local multi year dist'!BQ135</f>
        <v>3112.1137470596168</v>
      </c>
      <c r="BF135" s="63"/>
      <c r="BG135" s="63"/>
      <c r="BH135" s="63"/>
      <c r="BI135" s="63"/>
      <c r="BJ135" s="63"/>
      <c r="BK135" s="63"/>
      <c r="BL135" s="63"/>
      <c r="BM135" s="63"/>
      <c r="BN135" s="63"/>
      <c r="BO135" s="63"/>
      <c r="BP135" s="63"/>
      <c r="BQ135" s="63"/>
    </row>
    <row r="136" spans="1:69" x14ac:dyDescent="0.3">
      <c r="A136" t="str">
        <f>'Local multi year dist'!M136</f>
        <v>York County</v>
      </c>
      <c r="B136" s="63">
        <f>'Local multi year dist'!N136</f>
        <v>22812.222647577037</v>
      </c>
      <c r="C136" s="63">
        <f>'Local multi year dist'!O136</f>
        <v>144413.80634372597</v>
      </c>
      <c r="D136" s="63">
        <f>'Local multi year dist'!P136</f>
        <v>37470.918965449986</v>
      </c>
      <c r="E136" s="63">
        <f>'Local multi year dist'!Q136</f>
        <v>30007.525310863301</v>
      </c>
      <c r="F136" s="63">
        <f>'Local multi year dist'!R136</f>
        <v>30007.525310575489</v>
      </c>
      <c r="G136" s="63">
        <f>'Local multi year dist'!S136</f>
        <v>34613.800987580609</v>
      </c>
      <c r="H136" s="63">
        <f>'Local multi year dist'!T136</f>
        <v>25311.468111409031</v>
      </c>
      <c r="I136" s="63">
        <f>'Local multi year dist'!U136</f>
        <v>39898.740725471034</v>
      </c>
      <c r="J136" s="63">
        <f>'Local multi year dist'!V136</f>
        <v>41157.059753854599</v>
      </c>
      <c r="K136" s="63">
        <f>'Local multi year dist'!W136</f>
        <v>41157.059782635639</v>
      </c>
      <c r="L136" s="63">
        <f>'Local multi year dist'!X136</f>
        <v>35531.473329621316</v>
      </c>
      <c r="M136" s="63">
        <f>'Local multi year dist'!Y136</f>
        <v>29666.878710287943</v>
      </c>
      <c r="N136" s="63">
        <f>'Local multi year dist'!Z136</f>
        <v>29666.878710287943</v>
      </c>
      <c r="O136" s="63">
        <f>'Local multi year dist'!AA136</f>
        <v>29666.878710287943</v>
      </c>
      <c r="P136" s="63">
        <f>'Local multi year dist'!AB136</f>
        <v>29666.878710287943</v>
      </c>
      <c r="Q136" s="63">
        <f>'Local multi year dist'!AC136</f>
        <v>29666.878710287943</v>
      </c>
      <c r="R136" s="63">
        <f>'Local multi year dist'!AD136</f>
        <v>29666.878710287943</v>
      </c>
      <c r="S136" s="63">
        <f>'Local multi year dist'!AE136</f>
        <v>29666.878710287943</v>
      </c>
      <c r="T136" s="63"/>
      <c r="U136" s="63">
        <f>'Local multi year dist'!AG136</f>
        <v>0</v>
      </c>
      <c r="V136" s="63">
        <f>'Local multi year dist'!AH136</f>
        <v>52256.49454802135</v>
      </c>
      <c r="W136" s="63">
        <f>'Local multi year dist'!AI136</f>
        <v>13106.154065645944</v>
      </c>
      <c r="X136" s="63">
        <f>'Local multi year dist'!AJ136</f>
        <v>11002.759280649876</v>
      </c>
      <c r="Y136" s="63">
        <f>'Local multi year dist'!AK136</f>
        <v>11002.759280544347</v>
      </c>
      <c r="Z136" s="63">
        <f>'Local multi year dist'!AL136</f>
        <v>12691.727028779556</v>
      </c>
      <c r="AA136" s="63">
        <f>'Local multi year dist'!AM136</f>
        <v>9280.8716408499768</v>
      </c>
      <c r="AB136" s="63">
        <f>'Local multi year dist'!AN136</f>
        <v>14629.538266006044</v>
      </c>
      <c r="AC136" s="63">
        <f>'Local multi year dist'!AO136</f>
        <v>15090.921909746685</v>
      </c>
      <c r="AD136" s="63">
        <f>'Local multi year dist'!AP136</f>
        <v>15090.921920299732</v>
      </c>
      <c r="AE136" s="63">
        <f>'Local multi year dist'!AQ136</f>
        <v>13028.206887527816</v>
      </c>
      <c r="AF136" s="63">
        <f>'Local multi year dist'!AR136</f>
        <v>10877.855527105579</v>
      </c>
      <c r="AG136" s="63">
        <f>'Local multi year dist'!AS136</f>
        <v>10877.855527105579</v>
      </c>
      <c r="AH136" s="63">
        <f>'Local multi year dist'!AT136</f>
        <v>10877.855527105579</v>
      </c>
      <c r="AI136" s="63">
        <f>'Local multi year dist'!AU136</f>
        <v>10877.855527105579</v>
      </c>
      <c r="AJ136" s="63">
        <f>'Local multi year dist'!AV136</f>
        <v>10877.855527105579</v>
      </c>
      <c r="AK136" s="63">
        <f>'Local multi year dist'!AW136</f>
        <v>10877.855527105579</v>
      </c>
      <c r="AL136" s="63">
        <f>'Local multi year dist'!AX136</f>
        <v>10877.855527105579</v>
      </c>
      <c r="AN136" s="63">
        <f>'Local multi year dist'!AZ136</f>
        <v>0</v>
      </c>
      <c r="AO136" s="63">
        <f>'Local multi year dist'!BA136</f>
        <v>13064.123637005338</v>
      </c>
      <c r="AP136" s="63">
        <f>'Local multi year dist'!BB136</f>
        <v>3276.5385164114859</v>
      </c>
      <c r="AQ136" s="63">
        <f>'Local multi year dist'!BC136</f>
        <v>2750.689820162469</v>
      </c>
      <c r="AR136" s="63">
        <f>'Local multi year dist'!BD136</f>
        <v>2750.6898201360868</v>
      </c>
      <c r="AS136" s="63">
        <f>'Local multi year dist'!BE136</f>
        <v>3172.9317571948891</v>
      </c>
      <c r="AT136" s="63">
        <f>'Local multi year dist'!BF136</f>
        <v>2320.2179102124942</v>
      </c>
      <c r="AU136" s="63">
        <f>'Local multi year dist'!BG136</f>
        <v>3657.384566501511</v>
      </c>
      <c r="AV136" s="63">
        <f>'Local multi year dist'!BH136</f>
        <v>3772.7304774366712</v>
      </c>
      <c r="AW136" s="63">
        <f>'Local multi year dist'!BI136</f>
        <v>3772.730480074933</v>
      </c>
      <c r="AX136" s="63">
        <f>'Local multi year dist'!BJ136</f>
        <v>3257.0517218819541</v>
      </c>
      <c r="AY136" s="63">
        <f>'Local multi year dist'!BK136</f>
        <v>2719.4638817763948</v>
      </c>
      <c r="AZ136" s="63">
        <f>'Local multi year dist'!BL136</f>
        <v>2719.4638817763948</v>
      </c>
      <c r="BA136" s="63">
        <f>'Local multi year dist'!BM136</f>
        <v>2719.4638817763948</v>
      </c>
      <c r="BB136" s="63">
        <f>'Local multi year dist'!BN136</f>
        <v>2719.4638817763948</v>
      </c>
      <c r="BC136" s="63">
        <f>'Local multi year dist'!BO136</f>
        <v>2719.4638817763948</v>
      </c>
      <c r="BD136" s="63">
        <f>'Local multi year dist'!BP136</f>
        <v>2719.4638817763948</v>
      </c>
      <c r="BE136" s="63">
        <f>'Local multi year dist'!BQ136</f>
        <v>2719.4638817763948</v>
      </c>
      <c r="BF136" s="63"/>
      <c r="BG136" s="63"/>
      <c r="BH136" s="63"/>
      <c r="BI136" s="63"/>
      <c r="BJ136" s="63"/>
      <c r="BK136" s="63"/>
      <c r="BL136" s="63"/>
      <c r="BM136" s="63"/>
      <c r="BN136" s="63"/>
      <c r="BO136" s="63"/>
      <c r="BP136" s="63"/>
      <c r="BQ136" s="63"/>
    </row>
    <row r="139" spans="1:69" x14ac:dyDescent="0.3">
      <c r="AM139" t="s">
        <v>277</v>
      </c>
    </row>
  </sheetData>
  <phoneticPr fontId="1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AA05-58C8-4E5E-B359-CED62EDACA97}">
  <dimension ref="B3:J138"/>
  <sheetViews>
    <sheetView workbookViewId="0">
      <selection activeCell="N27" sqref="N27"/>
    </sheetView>
  </sheetViews>
  <sheetFormatPr defaultRowHeight="14.4" x14ac:dyDescent="0.3"/>
  <cols>
    <col min="2" max="2" width="22.44140625" bestFit="1" customWidth="1"/>
    <col min="3" max="3" width="25.5546875" customWidth="1"/>
    <col min="4" max="4" width="27.44140625" style="63" bestFit="1" customWidth="1"/>
    <col min="5" max="6" width="27" customWidth="1"/>
    <col min="7" max="7" width="28.109375" customWidth="1"/>
    <col min="8" max="8" width="25.109375" customWidth="1"/>
    <col min="9" max="9" width="25.5546875" style="63" customWidth="1"/>
    <col min="10" max="10" width="23.5546875" customWidth="1"/>
  </cols>
  <sheetData>
    <row r="3" spans="2:10" s="78" customFormat="1" ht="43.2" x14ac:dyDescent="0.3">
      <c r="B3" s="77"/>
      <c r="C3" s="7" t="s">
        <v>288</v>
      </c>
      <c r="D3" s="79" t="s">
        <v>289</v>
      </c>
      <c r="E3" s="7" t="s">
        <v>295</v>
      </c>
      <c r="F3" s="7" t="s">
        <v>294</v>
      </c>
      <c r="G3" s="7" t="s">
        <v>296</v>
      </c>
      <c r="H3" s="7" t="s">
        <v>290</v>
      </c>
      <c r="I3" s="79" t="s">
        <v>291</v>
      </c>
    </row>
    <row r="4" spans="2:10" ht="15.6" x14ac:dyDescent="0.3">
      <c r="B4" s="22" t="s">
        <v>134</v>
      </c>
      <c r="C4" s="63">
        <f>SUM('Local dist eligible'!N4,'Local dist eligible'!Q4,'Local dist eligible'!T4)</f>
        <v>118605.6967623151</v>
      </c>
      <c r="D4" s="63" t="str">
        <f>IFERROR(VLOOKUP(B4,#REF!,9,FALSE),"")</f>
        <v/>
      </c>
      <c r="E4" s="63">
        <f>SUM('Local dist eligible'!O4,'Local dist eligible'!R4,'Local dist eligible'!U4)</f>
        <v>37868.824647824222</v>
      </c>
      <c r="F4" s="63">
        <f>SUM('Local dist eligible'!P4,'Local dist eligible'!S4,'Local dist eligible'!V4)</f>
        <v>9467.2061619560554</v>
      </c>
      <c r="G4" s="63">
        <f>SUM(E4,F4)</f>
        <v>47336.030809780277</v>
      </c>
      <c r="H4" s="63" t="str">
        <f>IFERROR(VLOOKUP(B4,#REF!,10,FALSE),"")</f>
        <v/>
      </c>
      <c r="I4" s="63" t="str">
        <f>IFERROR(VLOOKUP(B4,#REF!,2,FALSE),"")</f>
        <v/>
      </c>
      <c r="J4" s="63"/>
    </row>
    <row r="5" spans="2:10" ht="15.6" x14ac:dyDescent="0.3">
      <c r="B5" s="30" t="s">
        <v>49</v>
      </c>
      <c r="C5" s="63">
        <f>SUM('Local dist eligible'!N5,'Local dist eligible'!Q5,'Local dist eligible'!T5)</f>
        <v>294128.49513183348</v>
      </c>
      <c r="D5" s="63" t="str">
        <f>IFERROR(VLOOKUP(B5,#REF!,9,FALSE),"")</f>
        <v/>
      </c>
      <c r="E5" s="63">
        <f>SUM('Local dist eligible'!O5,'Local dist eligible'!R5,'Local dist eligible'!U5)</f>
        <v>93910.332388138908</v>
      </c>
      <c r="F5" s="63">
        <f>SUM('Local dist eligible'!P5,'Local dist eligible'!S5,'Local dist eligible'!V5)</f>
        <v>23477.583097034727</v>
      </c>
      <c r="G5" s="63">
        <f t="shared" ref="G5:G68" si="0">SUM(E5,F5)</f>
        <v>117387.91548517364</v>
      </c>
      <c r="H5" s="63" t="str">
        <f>IFERROR(VLOOKUP(B5,#REF!,10,FALSE),"")</f>
        <v/>
      </c>
      <c r="I5" s="63" t="str">
        <f>IFERROR(VLOOKUP(B5,#REF!,2,FALSE),"")</f>
        <v/>
      </c>
    </row>
    <row r="6" spans="2:10" ht="15.6" x14ac:dyDescent="0.3">
      <c r="B6" s="22" t="s">
        <v>63</v>
      </c>
      <c r="C6" s="63">
        <f>SUM('Local dist eligible'!N6,'Local dist eligible'!Q6,'Local dist eligible'!T6)</f>
        <v>396033.96447646595</v>
      </c>
      <c r="D6" s="63" t="str">
        <f>IFERROR(VLOOKUP(B6,#REF!,9,FALSE),"")</f>
        <v/>
      </c>
      <c r="E6" s="63">
        <f>SUM('Local dist eligible'!O6,'Local dist eligible'!R6,'Local dist eligible'!U6)</f>
        <v>126447.05241601076</v>
      </c>
      <c r="F6" s="63">
        <f>SUM('Local dist eligible'!P6,'Local dist eligible'!S6,'Local dist eligible'!V6)</f>
        <v>31611.76310400269</v>
      </c>
      <c r="G6" s="63">
        <f t="shared" si="0"/>
        <v>158058.81552001345</v>
      </c>
      <c r="H6" s="63" t="str">
        <f>IFERROR(VLOOKUP(B6,#REF!,10,FALSE),"")</f>
        <v/>
      </c>
      <c r="I6" s="63" t="str">
        <f>IFERROR(VLOOKUP(B6,#REF!,2,FALSE),"")</f>
        <v/>
      </c>
    </row>
    <row r="7" spans="2:10" ht="15.6" x14ac:dyDescent="0.3">
      <c r="B7" s="30" t="s">
        <v>24</v>
      </c>
      <c r="C7" s="63">
        <f>SUM('Local dist eligible'!N7,'Local dist eligible'!Q7,'Local dist eligible'!T7)</f>
        <v>72594.866121761836</v>
      </c>
      <c r="D7" s="63" t="str">
        <f>IFERROR(VLOOKUP(B7,#REF!,9,FALSE),"")</f>
        <v/>
      </c>
      <c r="E7" s="63">
        <f>SUM('Local dist eligible'!O7,'Local dist eligible'!R7,'Local dist eligible'!U7)</f>
        <v>23178.332327547581</v>
      </c>
      <c r="F7" s="63">
        <f>SUM('Local dist eligible'!P7,'Local dist eligible'!S7,'Local dist eligible'!V7)</f>
        <v>5794.5830818868953</v>
      </c>
      <c r="G7" s="63">
        <f t="shared" si="0"/>
        <v>28972.915409434478</v>
      </c>
      <c r="H7" s="63" t="str">
        <f>IFERROR(VLOOKUP(B7,#REF!,10,FALSE),"")</f>
        <v/>
      </c>
      <c r="I7" s="63" t="str">
        <f>IFERROR(VLOOKUP(B7,#REF!,2,FALSE),"")</f>
        <v/>
      </c>
    </row>
    <row r="8" spans="2:10" ht="15.6" x14ac:dyDescent="0.3">
      <c r="B8" s="22" t="s">
        <v>106</v>
      </c>
      <c r="C8" s="63">
        <f>SUM('Local dist eligible'!N8,'Local dist eligible'!Q8,'Local dist eligible'!T8)</f>
        <v>34082.096770780205</v>
      </c>
      <c r="D8" s="63" t="str">
        <f>IFERROR(VLOOKUP(B8,#REF!,9,FALSE),"")</f>
        <v/>
      </c>
      <c r="E8" s="63">
        <f>SUM('Local dist eligible'!O8,'Local dist eligible'!R8,'Local dist eligible'!U8)</f>
        <v>10881.84616316788</v>
      </c>
      <c r="F8" s="63">
        <f>SUM('Local dist eligible'!P8,'Local dist eligible'!S8,'Local dist eligible'!V8)</f>
        <v>2720.46154079197</v>
      </c>
      <c r="G8" s="63">
        <f t="shared" si="0"/>
        <v>13602.30770395985</v>
      </c>
      <c r="H8" s="63" t="str">
        <f>IFERROR(VLOOKUP(B8,#REF!,10,FALSE),"")</f>
        <v/>
      </c>
      <c r="I8" s="63" t="str">
        <f>IFERROR(VLOOKUP(B8,#REF!,2,FALSE),"")</f>
        <v/>
      </c>
    </row>
    <row r="9" spans="2:10" ht="15.6" x14ac:dyDescent="0.3">
      <c r="B9" s="30" t="s">
        <v>28</v>
      </c>
      <c r="C9" s="63">
        <f>SUM('Local dist eligible'!N9,'Local dist eligible'!Q9,'Local dist eligible'!T9)</f>
        <v>101905.46934463279</v>
      </c>
      <c r="D9" s="63" t="str">
        <f>IFERROR(VLOOKUP(B9,#REF!,9,FALSE),"")</f>
        <v/>
      </c>
      <c r="E9" s="63">
        <f>SUM('Local dist eligible'!O9,'Local dist eligible'!R9,'Local dist eligible'!U9)</f>
        <v>32536.720027871957</v>
      </c>
      <c r="F9" s="63">
        <f>SUM('Local dist eligible'!P9,'Local dist eligible'!S9,'Local dist eligible'!V9)</f>
        <v>8134.1800069679894</v>
      </c>
      <c r="G9" s="63">
        <f t="shared" si="0"/>
        <v>40670.90003483995</v>
      </c>
      <c r="H9" s="63" t="str">
        <f>IFERROR(VLOOKUP(B9,#REF!,10,FALSE),"")</f>
        <v/>
      </c>
      <c r="I9" s="63" t="str">
        <f>IFERROR(VLOOKUP(B9,#REF!,2,FALSE),"")</f>
        <v/>
      </c>
    </row>
    <row r="10" spans="2:10" ht="15.6" x14ac:dyDescent="0.3">
      <c r="B10" s="22" t="s">
        <v>29</v>
      </c>
      <c r="C10" s="63">
        <f>SUM('Local dist eligible'!N10,'Local dist eligible'!Q10,'Local dist eligible'!T10)</f>
        <v>45329.188705137669</v>
      </c>
      <c r="D10" s="63" t="str">
        <f>IFERROR(VLOOKUP(B10,#REF!,9,FALSE),"")</f>
        <v/>
      </c>
      <c r="E10" s="63">
        <f>SUM('Local dist eligible'!O10,'Local dist eligible'!R10,'Local dist eligible'!U10)</f>
        <v>14472.855397013278</v>
      </c>
      <c r="F10" s="63">
        <f>SUM('Local dist eligible'!P10,'Local dist eligible'!S10,'Local dist eligible'!V10)</f>
        <v>3618.2138492533195</v>
      </c>
      <c r="G10" s="63">
        <f t="shared" si="0"/>
        <v>18091.069246266597</v>
      </c>
      <c r="H10" s="63" t="str">
        <f>IFERROR(VLOOKUP(B10,#REF!,10,FALSE),"")</f>
        <v/>
      </c>
      <c r="I10" s="63" t="str">
        <f>IFERROR(VLOOKUP(B10,#REF!,2,FALSE),"")</f>
        <v/>
      </c>
    </row>
    <row r="11" spans="2:10" ht="15.6" x14ac:dyDescent="0.3">
      <c r="B11" s="30" t="s">
        <v>64</v>
      </c>
      <c r="C11" s="63">
        <f>SUM('Local dist eligible'!N11,'Local dist eligible'!Q11,'Local dist eligible'!T11)</f>
        <v>469651.29350135115</v>
      </c>
      <c r="D11" s="63" t="str">
        <f>IFERROR(VLOOKUP(B11,#REF!,9,FALSE),"")</f>
        <v/>
      </c>
      <c r="E11" s="63">
        <f>SUM('Local dist eligible'!O11,'Local dist eligible'!R11,'Local dist eligible'!U11)</f>
        <v>149951.84012845336</v>
      </c>
      <c r="F11" s="63">
        <f>SUM('Local dist eligible'!P11,'Local dist eligible'!S11,'Local dist eligible'!V11)</f>
        <v>37487.96003211334</v>
      </c>
      <c r="G11" s="63">
        <f t="shared" si="0"/>
        <v>187439.80016056669</v>
      </c>
      <c r="H11" s="63" t="str">
        <f>IFERROR(VLOOKUP(B11,#REF!,10,FALSE),"")</f>
        <v/>
      </c>
      <c r="I11" s="63" t="str">
        <f>IFERROR(VLOOKUP(B11,#REF!,2,FALSE),"")</f>
        <v/>
      </c>
    </row>
    <row r="12" spans="2:10" ht="15.6" x14ac:dyDescent="0.3">
      <c r="B12" s="22" t="s">
        <v>59</v>
      </c>
      <c r="C12" s="63">
        <f>SUM('Local dist eligible'!N12,'Local dist eligible'!Q12,'Local dist eligible'!T12)</f>
        <v>284585.50803601503</v>
      </c>
      <c r="D12" s="63" t="str">
        <f>IFERROR(VLOOKUP(B12,#REF!,9,FALSE),"")</f>
        <v/>
      </c>
      <c r="E12" s="63">
        <f>SUM('Local dist eligible'!O12,'Local dist eligible'!R12,'Local dist eligible'!U12)</f>
        <v>90863.4154624519</v>
      </c>
      <c r="F12" s="63">
        <f>SUM('Local dist eligible'!P12,'Local dist eligible'!S12,'Local dist eligible'!V12)</f>
        <v>22715.853865612975</v>
      </c>
      <c r="G12" s="63">
        <f t="shared" si="0"/>
        <v>113579.26932806487</v>
      </c>
      <c r="H12" s="63" t="str">
        <f>IFERROR(VLOOKUP(B12,#REF!,10,FALSE),"")</f>
        <v/>
      </c>
      <c r="I12" s="63" t="str">
        <f>IFERROR(VLOOKUP(B12,#REF!,2,FALSE),"")</f>
        <v/>
      </c>
    </row>
    <row r="13" spans="2:10" ht="15.6" x14ac:dyDescent="0.3">
      <c r="B13" s="30" t="s">
        <v>55</v>
      </c>
      <c r="C13" s="63">
        <f>SUM('Local dist eligible'!N13,'Local dist eligible'!Q13,'Local dist eligible'!T13)</f>
        <v>12610.375805188674</v>
      </c>
      <c r="D13" s="63" t="str">
        <f>IFERROR(VLOOKUP(B13,#REF!,9,FALSE),"")</f>
        <v/>
      </c>
      <c r="E13" s="63">
        <f>SUM('Local dist eligible'!O13,'Local dist eligible'!R13,'Local dist eligible'!U13)</f>
        <v>4026.2830803721149</v>
      </c>
      <c r="F13" s="63">
        <f>SUM('Local dist eligible'!P13,'Local dist eligible'!S13,'Local dist eligible'!V13)</f>
        <v>1006.5707700930287</v>
      </c>
      <c r="G13" s="63">
        <f t="shared" si="0"/>
        <v>5032.8538504651433</v>
      </c>
      <c r="H13" s="63" t="str">
        <f>IFERROR(VLOOKUP(B13,#REF!,10,FALSE),"")</f>
        <v/>
      </c>
      <c r="I13" s="63" t="str">
        <f>IFERROR(VLOOKUP(B13,#REF!,2,FALSE),"")</f>
        <v/>
      </c>
    </row>
    <row r="14" spans="2:10" ht="15.6" x14ac:dyDescent="0.3">
      <c r="B14" s="22" t="s">
        <v>30</v>
      </c>
      <c r="C14" s="63">
        <f>SUM('Local dist eligible'!N14,'Local dist eligible'!Q14,'Local dist eligible'!T14)</f>
        <v>264817.89190896251</v>
      </c>
      <c r="D14" s="63" t="str">
        <f>IFERROR(VLOOKUP(B14,#REF!,9,FALSE),"")</f>
        <v/>
      </c>
      <c r="E14" s="63">
        <f>SUM('Local dist eligible'!O14,'Local dist eligible'!R14,'Local dist eligible'!U14)</f>
        <v>84551.944687814539</v>
      </c>
      <c r="F14" s="63">
        <f>SUM('Local dist eligible'!P14,'Local dist eligible'!S14,'Local dist eligible'!V14)</f>
        <v>21137.986171953635</v>
      </c>
      <c r="G14" s="63">
        <f t="shared" si="0"/>
        <v>105689.93085976818</v>
      </c>
      <c r="H14" s="63" t="str">
        <f>IFERROR(VLOOKUP(B14,#REF!,10,FALSE),"")</f>
        <v/>
      </c>
      <c r="I14" s="63" t="str">
        <f>IFERROR(VLOOKUP(B14,#REF!,2,FALSE),"")</f>
        <v/>
      </c>
    </row>
    <row r="15" spans="2:10" ht="15.6" x14ac:dyDescent="0.3">
      <c r="B15" s="30" t="s">
        <v>83</v>
      </c>
      <c r="C15" s="63">
        <f>SUM('Local dist eligible'!N15,'Local dist eligible'!Q15,'Local dist eligible'!T15)</f>
        <v>50100.6822530469</v>
      </c>
      <c r="D15" s="63" t="str">
        <f>IFERROR(VLOOKUP(B15,#REF!,9,FALSE),"")</f>
        <v/>
      </c>
      <c r="E15" s="63">
        <f>SUM('Local dist eligible'!O15,'Local dist eligible'!R15,'Local dist eligible'!U15)</f>
        <v>15996.313859856784</v>
      </c>
      <c r="F15" s="63">
        <f>SUM('Local dist eligible'!P15,'Local dist eligible'!S15,'Local dist eligible'!V15)</f>
        <v>3999.078464964196</v>
      </c>
      <c r="G15" s="63">
        <f t="shared" si="0"/>
        <v>19995.392324820979</v>
      </c>
      <c r="H15" s="63" t="str">
        <f>IFERROR(VLOOKUP(B15,#REF!,10,FALSE),"")</f>
        <v/>
      </c>
      <c r="I15" s="63" t="str">
        <f>IFERROR(VLOOKUP(B15,#REF!,2,FALSE),"")</f>
        <v/>
      </c>
    </row>
    <row r="16" spans="2:10" ht="15.6" x14ac:dyDescent="0.3">
      <c r="B16" s="22" t="s">
        <v>71</v>
      </c>
      <c r="C16" s="63">
        <f>SUM('Local dist eligible'!N16,'Local dist eligible'!Q16,'Local dist eligible'!T16)</f>
        <v>123377.19031022434</v>
      </c>
      <c r="D16" s="63" t="str">
        <f>IFERROR(VLOOKUP(B16,#REF!,9,FALSE),"")</f>
        <v/>
      </c>
      <c r="E16" s="63">
        <f>SUM('Local dist eligible'!O16,'Local dist eligible'!R16,'Local dist eligible'!U16)</f>
        <v>39392.283110667726</v>
      </c>
      <c r="F16" s="63">
        <f>SUM('Local dist eligible'!P16,'Local dist eligible'!S16,'Local dist eligible'!V16)</f>
        <v>9848.0707776669315</v>
      </c>
      <c r="G16" s="63">
        <f t="shared" si="0"/>
        <v>49240.353888334655</v>
      </c>
      <c r="H16" s="63" t="str">
        <f>IFERROR(VLOOKUP(B16,#REF!,10,FALSE),"")</f>
        <v/>
      </c>
      <c r="I16" s="63" t="str">
        <f>IFERROR(VLOOKUP(B16,#REF!,2,FALSE),"")</f>
        <v/>
      </c>
    </row>
    <row r="17" spans="2:9" ht="15.6" x14ac:dyDescent="0.3">
      <c r="B17" s="30" t="s">
        <v>81</v>
      </c>
      <c r="C17" s="63">
        <f>SUM('Local dist eligible'!N17,'Local dist eligible'!Q17,'Local dist eligible'!T17)</f>
        <v>147916.29998518608</v>
      </c>
      <c r="D17" s="63" t="str">
        <f>IFERROR(VLOOKUP(B17,#REF!,9,FALSE),"")</f>
        <v/>
      </c>
      <c r="E17" s="63">
        <f>SUM('Local dist eligible'!O17,'Local dist eligible'!R17,'Local dist eligible'!U17)</f>
        <v>47227.212348148598</v>
      </c>
      <c r="F17" s="63">
        <f>SUM('Local dist eligible'!P17,'Local dist eligible'!S17,'Local dist eligible'!V17)</f>
        <v>11806.803087037149</v>
      </c>
      <c r="G17" s="63">
        <f t="shared" si="0"/>
        <v>59034.015435185749</v>
      </c>
      <c r="H17" s="63" t="str">
        <f>IFERROR(VLOOKUP(B17,#REF!,10,FALSE),"")</f>
        <v/>
      </c>
      <c r="I17" s="63" t="str">
        <f>IFERROR(VLOOKUP(B17,#REF!,2,FALSE),"")</f>
        <v/>
      </c>
    </row>
    <row r="18" spans="2:9" ht="15.6" x14ac:dyDescent="0.3">
      <c r="B18" s="22" t="s">
        <v>102</v>
      </c>
      <c r="C18" s="63">
        <f>SUM('Local dist eligible'!N18,'Local dist eligible'!Q18,'Local dist eligible'!T18)</f>
        <v>36467.843544734817</v>
      </c>
      <c r="D18" s="63" t="str">
        <f>IFERROR(VLOOKUP(B18,#REF!,9,FALSE),"")</f>
        <v/>
      </c>
      <c r="E18" s="63">
        <f>SUM('Local dist eligible'!O18,'Local dist eligible'!R18,'Local dist eligible'!U18)</f>
        <v>11643.575394589632</v>
      </c>
      <c r="F18" s="63">
        <f>SUM('Local dist eligible'!P18,'Local dist eligible'!S18,'Local dist eligible'!V18)</f>
        <v>2910.893848647408</v>
      </c>
      <c r="G18" s="63">
        <f t="shared" si="0"/>
        <v>14554.469243237039</v>
      </c>
      <c r="H18" s="63" t="str">
        <f>IFERROR(VLOOKUP(B18,#REF!,10,FALSE),"")</f>
        <v/>
      </c>
      <c r="I18" s="63" t="str">
        <f>IFERROR(VLOOKUP(B18,#REF!,2,FALSE),"")</f>
        <v/>
      </c>
    </row>
    <row r="19" spans="2:9" ht="15.6" x14ac:dyDescent="0.3">
      <c r="B19" s="30" t="s">
        <v>75</v>
      </c>
      <c r="C19" s="63">
        <f>SUM('Local dist eligible'!N19,'Local dist eligible'!Q19,'Local dist eligible'!T19)</f>
        <v>316622.67900054844</v>
      </c>
      <c r="D19" s="63" t="str">
        <f>IFERROR(VLOOKUP(B19,#REF!,9,FALSE),"")</f>
        <v/>
      </c>
      <c r="E19" s="63">
        <f>SUM('Local dist eligible'!O19,'Local dist eligible'!R19,'Local dist eligible'!U19)</f>
        <v>101092.35085582972</v>
      </c>
      <c r="F19" s="63">
        <f>SUM('Local dist eligible'!P19,'Local dist eligible'!S19,'Local dist eligible'!V19)</f>
        <v>25273.08771395743</v>
      </c>
      <c r="G19" s="63">
        <f t="shared" si="0"/>
        <v>126365.43856978715</v>
      </c>
      <c r="H19" s="63" t="str">
        <f>IFERROR(VLOOKUP(B19,#REF!,10,FALSE),"")</f>
        <v/>
      </c>
      <c r="I19" s="63" t="str">
        <f>IFERROR(VLOOKUP(B19,#REF!,2,FALSE),"")</f>
        <v/>
      </c>
    </row>
    <row r="20" spans="2:9" ht="15.6" x14ac:dyDescent="0.3">
      <c r="B20" s="22" t="s">
        <v>107</v>
      </c>
      <c r="C20" s="63">
        <f>SUM('Local dist eligible'!N20,'Local dist eligible'!Q20,'Local dist eligible'!T20)</f>
        <v>43284.262898890862</v>
      </c>
      <c r="D20" s="63" t="str">
        <f>IFERROR(VLOOKUP(B20,#REF!,9,FALSE),"")</f>
        <v/>
      </c>
      <c r="E20" s="63">
        <f>SUM('Local dist eligible'!O20,'Local dist eligible'!R20,'Local dist eligible'!U20)</f>
        <v>13819.944627223207</v>
      </c>
      <c r="F20" s="63">
        <f>SUM('Local dist eligible'!P20,'Local dist eligible'!S20,'Local dist eligible'!V20)</f>
        <v>3454.9861568058018</v>
      </c>
      <c r="G20" s="63">
        <f t="shared" si="0"/>
        <v>17274.930784029009</v>
      </c>
      <c r="H20" s="63" t="str">
        <f>IFERROR(VLOOKUP(B20,#REF!,10,FALSE),"")</f>
        <v/>
      </c>
      <c r="I20" s="63" t="str">
        <f>IFERROR(VLOOKUP(B20,#REF!,2,FALSE),"")</f>
        <v/>
      </c>
    </row>
    <row r="21" spans="2:9" ht="15.6" x14ac:dyDescent="0.3">
      <c r="B21" s="30" t="s">
        <v>56</v>
      </c>
      <c r="C21" s="63">
        <f>SUM('Local dist eligible'!N21,'Local dist eligible'!Q21,'Local dist eligible'!T21)</f>
        <v>26584.035481208557</v>
      </c>
      <c r="D21" s="63" t="str">
        <f>IFERROR(VLOOKUP(B21,#REF!,9,FALSE),"")</f>
        <v/>
      </c>
      <c r="E21" s="63">
        <f>SUM('Local dist eligible'!O21,'Local dist eligible'!R21,'Local dist eligible'!U21)</f>
        <v>8487.8400072709464</v>
      </c>
      <c r="F21" s="63">
        <f>SUM('Local dist eligible'!P21,'Local dist eligible'!S21,'Local dist eligible'!V21)</f>
        <v>2121.9600018177366</v>
      </c>
      <c r="G21" s="63">
        <f t="shared" si="0"/>
        <v>10609.800009088684</v>
      </c>
      <c r="H21" s="63" t="str">
        <f>IFERROR(VLOOKUP(B21,#REF!,10,FALSE),"")</f>
        <v/>
      </c>
      <c r="I21" s="63" t="str">
        <f>IFERROR(VLOOKUP(B21,#REF!,2,FALSE),"")</f>
        <v/>
      </c>
    </row>
    <row r="22" spans="2:9" ht="15.6" x14ac:dyDescent="0.3">
      <c r="B22" s="22" t="s">
        <v>31</v>
      </c>
      <c r="C22" s="63">
        <f>SUM('Local dist eligible'!N22,'Local dist eligible'!Q22,'Local dist eligible'!T22)</f>
        <v>155414.36127475771</v>
      </c>
      <c r="D22" s="63" t="str">
        <f>IFERROR(VLOOKUP(B22,#REF!,9,FALSE),"")</f>
        <v/>
      </c>
      <c r="E22" s="63">
        <f>SUM('Local dist eligible'!O22,'Local dist eligible'!R22,'Local dist eligible'!U22)</f>
        <v>49621.218504045522</v>
      </c>
      <c r="F22" s="63">
        <f>SUM('Local dist eligible'!P22,'Local dist eligible'!S22,'Local dist eligible'!V22)</f>
        <v>12405.304626011381</v>
      </c>
      <c r="G22" s="63">
        <f t="shared" si="0"/>
        <v>62026.523130056899</v>
      </c>
      <c r="H22" s="63" t="str">
        <f>IFERROR(VLOOKUP(B22,#REF!,10,FALSE),"")</f>
        <v/>
      </c>
      <c r="I22" s="63" t="str">
        <f>IFERROR(VLOOKUP(B22,#REF!,2,FALSE),"")</f>
        <v/>
      </c>
    </row>
    <row r="23" spans="2:9" ht="15.6" x14ac:dyDescent="0.3">
      <c r="B23" s="22" t="s">
        <v>39</v>
      </c>
      <c r="C23" s="63">
        <f>SUM('Local dist eligible'!N23,'Local dist eligible'!Q23,'Local dist eligible'!T23)</f>
        <v>108381.06773108106</v>
      </c>
      <c r="D23" s="63" t="str">
        <f>IFERROR(VLOOKUP(B23,#REF!,9,FALSE),"")</f>
        <v/>
      </c>
      <c r="E23" s="63">
        <f>SUM('Local dist eligible'!O23,'Local dist eligible'!R23,'Local dist eligible'!U23)</f>
        <v>34604.270798873855</v>
      </c>
      <c r="F23" s="63">
        <f>SUM('Local dist eligible'!P23,'Local dist eligible'!S23,'Local dist eligible'!V23)</f>
        <v>8651.0676997184637</v>
      </c>
      <c r="G23" s="63">
        <f t="shared" si="0"/>
        <v>43255.338498592319</v>
      </c>
      <c r="H23" s="63" t="str">
        <f>IFERROR(VLOOKUP(B23,#REF!,10,FALSE),"")</f>
        <v/>
      </c>
      <c r="I23" s="63" t="str">
        <f>IFERROR(VLOOKUP(B23,#REF!,2,FALSE),"")</f>
        <v/>
      </c>
    </row>
    <row r="24" spans="2:9" ht="15.6" x14ac:dyDescent="0.3">
      <c r="B24" s="22" t="s">
        <v>84</v>
      </c>
      <c r="C24" s="63">
        <f>SUM('Local dist eligible'!N24,'Local dist eligible'!Q24,'Local dist eligible'!T24)</f>
        <v>149961.22579143289</v>
      </c>
      <c r="D24" s="63" t="str">
        <f>IFERROR(VLOOKUP(B24,#REF!,9,FALSE),"")</f>
        <v/>
      </c>
      <c r="E24" s="63">
        <f>SUM('Local dist eligible'!O24,'Local dist eligible'!R24,'Local dist eligible'!U24)</f>
        <v>47880.123117938667</v>
      </c>
      <c r="F24" s="63">
        <f>SUM('Local dist eligible'!P24,'Local dist eligible'!S24,'Local dist eligible'!V24)</f>
        <v>11970.030779484667</v>
      </c>
      <c r="G24" s="63">
        <f t="shared" si="0"/>
        <v>59850.153897423334</v>
      </c>
      <c r="H24" s="63" t="str">
        <f>IFERROR(VLOOKUP(B24,#REF!,10,FALSE),"")</f>
        <v/>
      </c>
      <c r="I24" s="63" t="str">
        <f>IFERROR(VLOOKUP(B24,#REF!,2,FALSE),"")</f>
        <v/>
      </c>
    </row>
    <row r="25" spans="2:9" ht="15.6" x14ac:dyDescent="0.3">
      <c r="B25" s="22" t="s">
        <v>125</v>
      </c>
      <c r="C25" s="63">
        <f>SUM('Local dist eligible'!N25,'Local dist eligible'!Q25,'Local dist eligible'!T25)</f>
        <v>24879.930642669551</v>
      </c>
      <c r="D25" s="63" t="str">
        <f>IFERROR(VLOOKUP(B25,#REF!,9,FALSE),"")</f>
        <v/>
      </c>
      <c r="E25" s="63">
        <f>SUM('Local dist eligible'!O25,'Local dist eligible'!R25,'Local dist eligible'!U25)</f>
        <v>7943.7476991125523</v>
      </c>
      <c r="F25" s="63" t="s">
        <v>298</v>
      </c>
      <c r="G25" s="63">
        <f t="shared" si="0"/>
        <v>7943.7476991125523</v>
      </c>
      <c r="H25" s="63" t="str">
        <f>IFERROR(VLOOKUP(B25,#REF!,10,FALSE),"")</f>
        <v/>
      </c>
      <c r="I25" s="63" t="str">
        <f>IFERROR(VLOOKUP(B25,#REF!,2,FALSE),"")</f>
        <v/>
      </c>
    </row>
    <row r="26" spans="2:9" ht="15.6" x14ac:dyDescent="0.3">
      <c r="B26" s="22" t="s">
        <v>108</v>
      </c>
      <c r="C26" s="63">
        <f>SUM('Local dist eligible'!N26,'Local dist eligible'!Q26,'Local dist eligible'!T26)</f>
        <v>47033.293543676671</v>
      </c>
      <c r="D26" s="63" t="str">
        <f>IFERROR(VLOOKUP(B26,#REF!,9,FALSE),"")</f>
        <v/>
      </c>
      <c r="E26" s="63">
        <f>SUM('Local dist eligible'!O26,'Local dist eligible'!R26,'Local dist eligible'!U26)</f>
        <v>15016.947705171671</v>
      </c>
      <c r="F26" s="63">
        <f>SUM('Local dist eligible'!P26,'Local dist eligible'!S26,'Local dist eligible'!V26)</f>
        <v>3754.2369262929178</v>
      </c>
      <c r="G26" s="63">
        <f t="shared" si="0"/>
        <v>18771.184631464588</v>
      </c>
      <c r="H26" s="63" t="str">
        <f>IFERROR(VLOOKUP(B26,#REF!,10,FALSE),"")</f>
        <v/>
      </c>
      <c r="I26" s="63" t="str">
        <f>IFERROR(VLOOKUP(B26,#REF!,2,FALSE),"")</f>
        <v/>
      </c>
    </row>
    <row r="27" spans="2:9" ht="15.6" x14ac:dyDescent="0.3">
      <c r="B27" s="22" t="s">
        <v>50</v>
      </c>
      <c r="C27" s="63">
        <f>SUM('Local dist eligible'!N27,'Local dist eligible'!Q27,'Local dist eligible'!T27)</f>
        <v>157800.10804871231</v>
      </c>
      <c r="D27" s="63" t="str">
        <f>IFERROR(VLOOKUP(B27,#REF!,9,FALSE),"")</f>
        <v/>
      </c>
      <c r="E27" s="63">
        <f>SUM('Local dist eligible'!O27,'Local dist eligible'!R27,'Local dist eligible'!U27)</f>
        <v>50382.947735467278</v>
      </c>
      <c r="F27" s="63">
        <f>SUM('Local dist eligible'!P27,'Local dist eligible'!S27,'Local dist eligible'!V27)</f>
        <v>12595.73693386682</v>
      </c>
      <c r="G27" s="63">
        <f t="shared" si="0"/>
        <v>62978.684669334099</v>
      </c>
      <c r="H27" s="63" t="str">
        <f>IFERROR(VLOOKUP(B27,#REF!,10,FALSE),"")</f>
        <v/>
      </c>
      <c r="I27" s="63" t="str">
        <f>IFERROR(VLOOKUP(B27,#REF!,2,FALSE),"")</f>
        <v/>
      </c>
    </row>
    <row r="28" spans="2:9" ht="15.6" x14ac:dyDescent="0.3">
      <c r="B28" s="22" t="s">
        <v>129</v>
      </c>
      <c r="C28" s="63">
        <f>SUM('Local dist eligible'!N28,'Local dist eligible'!Q28,'Local dist eligible'!T28)</f>
        <v>992470.65796511946</v>
      </c>
      <c r="D28" s="63" t="str">
        <f>IFERROR(VLOOKUP(B28,#REF!,9,FALSE),"")</f>
        <v/>
      </c>
      <c r="E28" s="63">
        <f>SUM('Local dist eligible'!O28,'Local dist eligible'!R28,'Local dist eligible'!U28)</f>
        <v>316879.36027144862</v>
      </c>
      <c r="F28" s="63">
        <f>SUM('Local dist eligible'!P28,'Local dist eligible'!S28,'Local dist eligible'!V28)</f>
        <v>79219.840067862155</v>
      </c>
      <c r="G28" s="63">
        <f t="shared" si="0"/>
        <v>396099.2003393108</v>
      </c>
      <c r="H28" s="63" t="str">
        <f>IFERROR(VLOOKUP(B28,#REF!,10,FALSE),"")</f>
        <v/>
      </c>
      <c r="I28" s="63" t="str">
        <f>IFERROR(VLOOKUP(B28,#REF!,2,FALSE),"")</f>
        <v/>
      </c>
    </row>
    <row r="29" spans="2:9" ht="15.6" x14ac:dyDescent="0.3">
      <c r="B29" s="22" t="s">
        <v>105</v>
      </c>
      <c r="C29" s="63">
        <f>SUM('Local dist eligible'!N29,'Local dist eligible'!Q29,'Local dist eligible'!T29)</f>
        <v>1393276.1159894944</v>
      </c>
      <c r="D29" s="63" t="str">
        <f>IFERROR(VLOOKUP(B29,#REF!,9,FALSE),"")</f>
        <v/>
      </c>
      <c r="E29" s="63">
        <f>SUM('Local dist eligible'!O29,'Local dist eligible'!R29,'Local dist eligible'!U29)</f>
        <v>444849.87115030288</v>
      </c>
      <c r="F29" s="63">
        <f>SUM('Local dist eligible'!P29,'Local dist eligible'!S29,'Local dist eligible'!V29)</f>
        <v>111212.46778757572</v>
      </c>
      <c r="G29" s="63">
        <f t="shared" si="0"/>
        <v>556062.33893787861</v>
      </c>
      <c r="H29" s="63" t="str">
        <f>IFERROR(VLOOKUP(B29,#REF!,10,FALSE),"")</f>
        <v/>
      </c>
      <c r="I29" s="63" t="str">
        <f>IFERROR(VLOOKUP(B29,#REF!,2,FALSE),"")</f>
        <v/>
      </c>
    </row>
    <row r="30" spans="2:9" ht="15.6" x14ac:dyDescent="0.3">
      <c r="B30" s="22" t="s">
        <v>33</v>
      </c>
      <c r="C30" s="63">
        <f>SUM('Local dist eligible'!N30,'Local dist eligible'!Q30,'Local dist eligible'!T30)</f>
        <v>42602.620963475252</v>
      </c>
      <c r="D30" s="63" t="str">
        <f>IFERROR(VLOOKUP(B30,#REF!,9,FALSE),"")</f>
        <v/>
      </c>
      <c r="E30" s="63">
        <f>SUM('Local dist eligible'!O30,'Local dist eligible'!R30,'Local dist eligible'!U30)</f>
        <v>13602.307703959848</v>
      </c>
      <c r="F30" s="63">
        <f>SUM('Local dist eligible'!P30,'Local dist eligible'!S30,'Local dist eligible'!V30)</f>
        <v>3400.5769259899621</v>
      </c>
      <c r="G30" s="63">
        <f t="shared" si="0"/>
        <v>17002.884629949811</v>
      </c>
      <c r="H30" s="63" t="str">
        <f>IFERROR(VLOOKUP(B30,#REF!,10,FALSE),"")</f>
        <v/>
      </c>
      <c r="I30" s="63" t="str">
        <f>IFERROR(VLOOKUP(B30,#REF!,2,FALSE),"")</f>
        <v/>
      </c>
    </row>
    <row r="31" spans="2:9" ht="15.6" x14ac:dyDescent="0.3">
      <c r="B31" s="22" t="s">
        <v>113</v>
      </c>
      <c r="C31" s="63">
        <f>SUM('Local dist eligible'!N31,'Local dist eligible'!Q31,'Local dist eligible'!T31)</f>
        <v>96452.333861307969</v>
      </c>
      <c r="D31" s="63" t="str">
        <f>IFERROR(VLOOKUP(B31,#REF!,9,FALSE),"")</f>
        <v/>
      </c>
      <c r="E31" s="63">
        <f>SUM('Local dist eligible'!O31,'Local dist eligible'!R31,'Local dist eligible'!U31)</f>
        <v>30795.624641765098</v>
      </c>
      <c r="F31" s="63">
        <f>SUM('Local dist eligible'!P31,'Local dist eligible'!S31,'Local dist eligible'!V31)</f>
        <v>7698.9061604412746</v>
      </c>
      <c r="G31" s="63">
        <f t="shared" si="0"/>
        <v>38494.530802206369</v>
      </c>
      <c r="H31" s="63" t="str">
        <f>IFERROR(VLOOKUP(B31,#REF!,10,FALSE),"")</f>
        <v/>
      </c>
      <c r="I31" s="63" t="str">
        <f>IFERROR(VLOOKUP(B31,#REF!,2,FALSE),"")</f>
        <v/>
      </c>
    </row>
    <row r="32" spans="2:9" ht="15.6" x14ac:dyDescent="0.3">
      <c r="B32" s="22" t="s">
        <v>25</v>
      </c>
      <c r="C32" s="63">
        <f>SUM('Local dist eligible'!N32,'Local dist eligible'!Q32,'Local dist eligible'!T32)</f>
        <v>34082.096770780205</v>
      </c>
      <c r="D32" s="63" t="str">
        <f>IFERROR(VLOOKUP(B32,#REF!,9,FALSE),"")</f>
        <v/>
      </c>
      <c r="E32" s="63">
        <f>SUM('Local dist eligible'!O32,'Local dist eligible'!R32,'Local dist eligible'!U32)</f>
        <v>10881.84616316788</v>
      </c>
      <c r="F32" s="63">
        <f>SUM('Local dist eligible'!P32,'Local dist eligible'!S32,'Local dist eligible'!V32)</f>
        <v>2720.46154079197</v>
      </c>
      <c r="G32" s="63">
        <f t="shared" si="0"/>
        <v>13602.30770395985</v>
      </c>
      <c r="H32" s="63" t="str">
        <f>IFERROR(VLOOKUP(B32,#REF!,10,FALSE),"")</f>
        <v/>
      </c>
      <c r="I32" s="63" t="str">
        <f>IFERROR(VLOOKUP(B32,#REF!,2,FALSE),"")</f>
        <v/>
      </c>
    </row>
    <row r="33" spans="2:9" ht="15.6" x14ac:dyDescent="0.3">
      <c r="B33" s="22" t="s">
        <v>72</v>
      </c>
      <c r="C33" s="63">
        <f>SUM('Local dist eligible'!N33,'Local dist eligible'!Q33,'Local dist eligible'!T33)</f>
        <v>23857.467739546137</v>
      </c>
      <c r="D33" s="63" t="str">
        <f>IFERROR(VLOOKUP(B33,#REF!,9,FALSE),"")</f>
        <v/>
      </c>
      <c r="E33" s="63">
        <f>SUM('Local dist eligible'!O33,'Local dist eligible'!R33,'Local dist eligible'!U33)</f>
        <v>7617.292314217515</v>
      </c>
      <c r="F33" s="63">
        <f>SUM('Local dist eligible'!P33,'Local dist eligible'!S33,'Local dist eligible'!V33)</f>
        <v>1904.3230785543788</v>
      </c>
      <c r="G33" s="63">
        <f t="shared" si="0"/>
        <v>9521.6153927718933</v>
      </c>
      <c r="H33" s="63" t="str">
        <f>IFERROR(VLOOKUP(B33,#REF!,10,FALSE),"")</f>
        <v/>
      </c>
      <c r="I33" s="63" t="str">
        <f>IFERROR(VLOOKUP(B33,#REF!,2,FALSE),"")</f>
        <v/>
      </c>
    </row>
    <row r="34" spans="2:9" ht="15.6" x14ac:dyDescent="0.3">
      <c r="B34" s="22" t="s">
        <v>44</v>
      </c>
      <c r="C34" s="63">
        <f>SUM('Local dist eligible'!N34,'Local dist eligible'!Q34,'Local dist eligible'!T34)</f>
        <v>269248.56448916392</v>
      </c>
      <c r="D34" s="63" t="str">
        <f>IFERROR(VLOOKUP(B34,#REF!,9,FALSE),"")</f>
        <v/>
      </c>
      <c r="E34" s="63">
        <f>SUM('Local dist eligible'!O34,'Local dist eligible'!R34,'Local dist eligible'!U34)</f>
        <v>85966.584689026349</v>
      </c>
      <c r="F34" s="63">
        <f>SUM('Local dist eligible'!P34,'Local dist eligible'!S34,'Local dist eligible'!V34)</f>
        <v>21491.646172256587</v>
      </c>
      <c r="G34" s="63">
        <f t="shared" si="0"/>
        <v>107458.23086128294</v>
      </c>
      <c r="H34" s="63" t="str">
        <f>IFERROR(VLOOKUP(B34,#REF!,10,FALSE),"")</f>
        <v/>
      </c>
      <c r="I34" s="63" t="str">
        <f>IFERROR(VLOOKUP(B34,#REF!,2,FALSE),"")</f>
        <v/>
      </c>
    </row>
    <row r="35" spans="2:9" ht="15.6" x14ac:dyDescent="0.3">
      <c r="B35" s="22" t="s">
        <v>109</v>
      </c>
      <c r="C35" s="63">
        <f>SUM('Local dist eligible'!N35,'Local dist eligible'!Q35,'Local dist eligible'!T35)</f>
        <v>34082.096770780205</v>
      </c>
      <c r="D35" s="63" t="str">
        <f>IFERROR(VLOOKUP(B35,#REF!,9,FALSE),"")</f>
        <v/>
      </c>
      <c r="E35" s="63">
        <f>SUM('Local dist eligible'!O35,'Local dist eligible'!R35,'Local dist eligible'!U35)</f>
        <v>10881.84616316788</v>
      </c>
      <c r="F35" s="63">
        <f>SUM('Local dist eligible'!P35,'Local dist eligible'!S35,'Local dist eligible'!V35)</f>
        <v>2720.46154079197</v>
      </c>
      <c r="G35" s="63">
        <f t="shared" si="0"/>
        <v>13602.30770395985</v>
      </c>
      <c r="H35" s="63" t="str">
        <f>IFERROR(VLOOKUP(B35,#REF!,10,FALSE),"")</f>
        <v/>
      </c>
      <c r="I35" s="63" t="str">
        <f>IFERROR(VLOOKUP(B35,#REF!,2,FALSE),"")</f>
        <v/>
      </c>
    </row>
    <row r="36" spans="2:9" ht="15.6" x14ac:dyDescent="0.3">
      <c r="B36" s="22" t="s">
        <v>78</v>
      </c>
      <c r="C36" s="63">
        <f>SUM('Local dist eligible'!N36,'Local dist eligible'!Q36,'Local dist eligible'!T36)</f>
        <v>217102.95642987022</v>
      </c>
      <c r="D36" s="63" t="str">
        <f>IFERROR(VLOOKUP(B36,#REF!,9,FALSE),"")</f>
        <v/>
      </c>
      <c r="E36" s="63">
        <f>SUM('Local dist eligible'!O36,'Local dist eligible'!R36,'Local dist eligible'!U36)</f>
        <v>69317.360059379498</v>
      </c>
      <c r="F36" s="63">
        <f>SUM('Local dist eligible'!P36,'Local dist eligible'!S36,'Local dist eligible'!V36)</f>
        <v>17329.340014844875</v>
      </c>
      <c r="G36" s="63">
        <f t="shared" si="0"/>
        <v>86646.700074224369</v>
      </c>
      <c r="H36" s="63" t="str">
        <f>IFERROR(VLOOKUP(B36,#REF!,10,FALSE),"")</f>
        <v/>
      </c>
      <c r="I36" s="63" t="str">
        <f>IFERROR(VLOOKUP(B36,#REF!,2,FALSE),"")</f>
        <v/>
      </c>
    </row>
    <row r="37" spans="2:9" ht="15.6" x14ac:dyDescent="0.3">
      <c r="B37" s="22" t="s">
        <v>80</v>
      </c>
      <c r="C37" s="63">
        <f>SUM('Local dist eligible'!N37,'Local dist eligible'!Q37,'Local dist eligible'!T37)</f>
        <v>323098.27738699666</v>
      </c>
      <c r="D37" s="63" t="str">
        <f>IFERROR(VLOOKUP(B37,#REF!,9,FALSE),"")</f>
        <v/>
      </c>
      <c r="E37" s="63">
        <f>SUM('Local dist eligible'!O37,'Local dist eligible'!R37,'Local dist eligible'!U37)</f>
        <v>103159.9016268316</v>
      </c>
      <c r="F37" s="63">
        <f>SUM('Local dist eligible'!P37,'Local dist eligible'!S37,'Local dist eligible'!V37)</f>
        <v>25789.975406707901</v>
      </c>
      <c r="G37" s="63">
        <f t="shared" si="0"/>
        <v>128949.87703353951</v>
      </c>
      <c r="H37" s="63" t="str">
        <f>IFERROR(VLOOKUP(B37,#REF!,10,FALSE),"")</f>
        <v/>
      </c>
      <c r="I37" s="63" t="str">
        <f>IFERROR(VLOOKUP(B37,#REF!,2,FALSE),"")</f>
        <v/>
      </c>
    </row>
    <row r="38" spans="2:9" ht="15.6" x14ac:dyDescent="0.3">
      <c r="B38" s="22" t="s">
        <v>114</v>
      </c>
      <c r="C38" s="63">
        <f>SUM('Local dist eligible'!N38,'Local dist eligible'!Q38,'Local dist eligible'!T38)</f>
        <v>66800.90967072919</v>
      </c>
      <c r="D38" s="63" t="str">
        <f>IFERROR(VLOOKUP(B38,#REF!,9,FALSE),"")</f>
        <v/>
      </c>
      <c r="E38" s="63">
        <f>SUM('Local dist eligible'!O38,'Local dist eligible'!R38,'Local dist eligible'!U38)</f>
        <v>21328.418479809043</v>
      </c>
      <c r="F38" s="63">
        <f>SUM('Local dist eligible'!P38,'Local dist eligible'!S38,'Local dist eligible'!V38)</f>
        <v>5332.1046199522607</v>
      </c>
      <c r="G38" s="63">
        <f t="shared" si="0"/>
        <v>26660.523099761303</v>
      </c>
      <c r="H38" s="63" t="str">
        <f>IFERROR(VLOOKUP(B38,#REF!,10,FALSE),"")</f>
        <v/>
      </c>
      <c r="I38" s="63" t="str">
        <f>IFERROR(VLOOKUP(B38,#REF!,2,FALSE),"")</f>
        <v/>
      </c>
    </row>
    <row r="39" spans="2:9" ht="15.6" x14ac:dyDescent="0.3">
      <c r="B39" s="22" t="s">
        <v>115</v>
      </c>
      <c r="C39" s="63">
        <f>SUM('Local dist eligible'!N39,'Local dist eligible'!Q39,'Local dist eligible'!T39)</f>
        <v>17041.048385390102</v>
      </c>
      <c r="D39" s="63" t="str">
        <f>IFERROR(VLOOKUP(B39,#REF!,9,FALSE),"")</f>
        <v/>
      </c>
      <c r="E39" s="63">
        <f>SUM('Local dist eligible'!O39,'Local dist eligible'!R39,'Local dist eligible'!U39)</f>
        <v>5440.9230815839401</v>
      </c>
      <c r="F39" s="63">
        <f>SUM('Local dist eligible'!P39,'Local dist eligible'!S39,'Local dist eligible'!V39)</f>
        <v>1360.230770395985</v>
      </c>
      <c r="G39" s="63">
        <f t="shared" si="0"/>
        <v>6801.1538519799251</v>
      </c>
      <c r="H39" s="63" t="str">
        <f>IFERROR(VLOOKUP(B39,#REF!,10,FALSE),"")</f>
        <v/>
      </c>
      <c r="I39" s="63" t="str">
        <f>IFERROR(VLOOKUP(B39,#REF!,2,FALSE),"")</f>
        <v/>
      </c>
    </row>
    <row r="40" spans="2:9" ht="15.6" x14ac:dyDescent="0.3">
      <c r="B40" s="22" t="s">
        <v>138</v>
      </c>
      <c r="C40" s="63">
        <f>SUM('Local dist eligible'!N40,'Local dist eligible'!Q40,'Local dist eligible'!T40)</f>
        <v>34422.917738488002</v>
      </c>
      <c r="D40" s="63" t="str">
        <f>IFERROR(VLOOKUP(B40,#REF!,9,FALSE),"")</f>
        <v/>
      </c>
      <c r="E40" s="63">
        <f>SUM('Local dist eligible'!O40,'Local dist eligible'!R40,'Local dist eligible'!U40)</f>
        <v>10990.664624799558</v>
      </c>
      <c r="F40" s="63">
        <f>SUM('Local dist eligible'!P40,'Local dist eligible'!S40,'Local dist eligible'!V40)</f>
        <v>2747.6661561998894</v>
      </c>
      <c r="G40" s="63">
        <f t="shared" si="0"/>
        <v>13738.330780999448</v>
      </c>
      <c r="H40" s="63" t="str">
        <f>IFERROR(VLOOKUP(B40,#REF!,10,FALSE),"")</f>
        <v/>
      </c>
      <c r="I40" s="63" t="str">
        <f>IFERROR(VLOOKUP(B40,#REF!,2,FALSE),"")</f>
        <v/>
      </c>
    </row>
    <row r="41" spans="2:9" ht="15.6" x14ac:dyDescent="0.3">
      <c r="B41" s="22" t="s">
        <v>65</v>
      </c>
      <c r="C41" s="63">
        <f>SUM('Local dist eligible'!N41,'Local dist eligible'!Q41,'Local dist eligible'!T41)</f>
        <v>2955599.4319620626</v>
      </c>
      <c r="D41" s="63" t="str">
        <f>IFERROR(VLOOKUP(B41,#REF!,9,FALSE),"")</f>
        <v/>
      </c>
      <c r="E41" s="63">
        <f>SUM('Local dist eligible'!O41,'Local dist eligible'!R41,'Local dist eligible'!U41)</f>
        <v>943673.69926991954</v>
      </c>
      <c r="F41" s="63">
        <f>SUM('Local dist eligible'!P41,'Local dist eligible'!S41,'Local dist eligible'!V41)</f>
        <v>235918.42481747988</v>
      </c>
      <c r="G41" s="63">
        <f t="shared" si="0"/>
        <v>1179592.1240873993</v>
      </c>
      <c r="H41" s="63" t="str">
        <f>IFERROR(VLOOKUP(B41,#REF!,10,FALSE),"")</f>
        <v/>
      </c>
      <c r="I41" s="63" t="str">
        <f>IFERROR(VLOOKUP(B41,#REF!,2,FALSE),"")</f>
        <v/>
      </c>
    </row>
    <row r="42" spans="2:9" ht="15.6" x14ac:dyDescent="0.3">
      <c r="B42" s="22" t="s">
        <v>11</v>
      </c>
      <c r="C42" s="63">
        <f>SUM('Local dist eligible'!N42,'Local dist eligible'!Q42,'Local dist eligible'!T42)</f>
        <v>91680.84031339873</v>
      </c>
      <c r="D42" s="63" t="str">
        <f>IFERROR(VLOOKUP(B42,#REF!,9,FALSE),"")</f>
        <v/>
      </c>
      <c r="E42" s="63">
        <f>SUM('Local dist eligible'!O42,'Local dist eligible'!R42,'Local dist eligible'!U42)</f>
        <v>29272.166178921594</v>
      </c>
      <c r="F42" s="63">
        <f>SUM('Local dist eligible'!P42,'Local dist eligible'!S42,'Local dist eligible'!V42)</f>
        <v>7318.0415447303985</v>
      </c>
      <c r="G42" s="63">
        <f t="shared" si="0"/>
        <v>36590.207723651991</v>
      </c>
      <c r="H42" s="63" t="str">
        <f>IFERROR(VLOOKUP(B42,#REF!,10,FALSE),"")</f>
        <v/>
      </c>
      <c r="I42" s="63" t="str">
        <f>IFERROR(VLOOKUP(B42,#REF!,2,FALSE),"")</f>
        <v/>
      </c>
    </row>
    <row r="43" spans="2:9" ht="15.6" x14ac:dyDescent="0.3">
      <c r="B43" s="22" t="s">
        <v>66</v>
      </c>
      <c r="C43" s="63">
        <f>SUM('Local dist eligible'!N43,'Local dist eligible'!Q43,'Local dist eligible'!T43)</f>
        <v>34763.738706195807</v>
      </c>
      <c r="D43" s="63" t="str">
        <f>IFERROR(VLOOKUP(B43,#REF!,9,FALSE),"")</f>
        <v/>
      </c>
      <c r="E43" s="63">
        <f>SUM('Local dist eligible'!O43,'Local dist eligible'!R43,'Local dist eligible'!U43)</f>
        <v>11099.483086431239</v>
      </c>
      <c r="F43" s="63">
        <f>SUM('Local dist eligible'!P43,'Local dist eligible'!S43,'Local dist eligible'!V43)</f>
        <v>2774.8707716078097</v>
      </c>
      <c r="G43" s="63">
        <f t="shared" si="0"/>
        <v>13874.353858039049</v>
      </c>
      <c r="H43" s="63" t="str">
        <f>IFERROR(VLOOKUP(B43,#REF!,10,FALSE),"")</f>
        <v/>
      </c>
      <c r="I43" s="63" t="str">
        <f>IFERROR(VLOOKUP(B43,#REF!,2,FALSE),"")</f>
        <v/>
      </c>
    </row>
    <row r="44" spans="2:9" ht="15.6" x14ac:dyDescent="0.3">
      <c r="B44" s="22" t="s">
        <v>45</v>
      </c>
      <c r="C44" s="63">
        <f>SUM('Local dist eligible'!N44,'Local dist eligible'!Q44,'Local dist eligible'!T44)</f>
        <v>412393.37092644034</v>
      </c>
      <c r="D44" s="63" t="str">
        <f>IFERROR(VLOOKUP(B44,#REF!,9,FALSE),"")</f>
        <v/>
      </c>
      <c r="E44" s="63">
        <f>SUM('Local dist eligible'!O44,'Local dist eligible'!R44,'Local dist eligible'!U44)</f>
        <v>131670.33857433131</v>
      </c>
      <c r="F44" s="63">
        <f>SUM('Local dist eligible'!P44,'Local dist eligible'!S44,'Local dist eligible'!V44)</f>
        <v>32917.584643582828</v>
      </c>
      <c r="G44" s="63">
        <f t="shared" si="0"/>
        <v>164587.92321791413</v>
      </c>
      <c r="H44" s="63" t="str">
        <f>IFERROR(VLOOKUP(B44,#REF!,10,FALSE),"")</f>
        <v/>
      </c>
      <c r="I44" s="63" t="str">
        <f>IFERROR(VLOOKUP(B44,#REF!,2,FALSE),"")</f>
        <v/>
      </c>
    </row>
    <row r="45" spans="2:9" ht="15.6" x14ac:dyDescent="0.3">
      <c r="B45" s="22" t="s">
        <v>89</v>
      </c>
      <c r="C45" s="63">
        <f>SUM('Local dist eligible'!N45,'Local dist eligible'!Q45,'Local dist eligible'!T45)</f>
        <v>62029.416122819966</v>
      </c>
      <c r="D45" s="63" t="str">
        <f>IFERROR(VLOOKUP(B45,#REF!,9,FALSE),"")</f>
        <v/>
      </c>
      <c r="E45" s="63">
        <f>SUM('Local dist eligible'!O45,'Local dist eligible'!R45,'Local dist eligible'!U45)</f>
        <v>19804.960016965539</v>
      </c>
      <c r="F45" s="63">
        <f>SUM('Local dist eligible'!P45,'Local dist eligible'!S45,'Local dist eligible'!V45)</f>
        <v>4951.2400042413847</v>
      </c>
      <c r="G45" s="63">
        <f t="shared" si="0"/>
        <v>24756.200021206925</v>
      </c>
      <c r="H45" s="63" t="str">
        <f>IFERROR(VLOOKUP(B45,#REF!,10,FALSE),"")</f>
        <v/>
      </c>
      <c r="I45" s="63" t="str">
        <f>IFERROR(VLOOKUP(B45,#REF!,2,FALSE),"")</f>
        <v/>
      </c>
    </row>
    <row r="46" spans="2:9" ht="15.6" x14ac:dyDescent="0.3">
      <c r="B46" s="22" t="s">
        <v>51</v>
      </c>
      <c r="C46" s="63">
        <f>SUM('Local dist eligible'!N46,'Local dist eligible'!Q46,'Local dist eligible'!T46)</f>
        <v>66119.26773531358</v>
      </c>
      <c r="D46" s="63" t="str">
        <f>IFERROR(VLOOKUP(B46,#REF!,9,FALSE),"")</f>
        <v/>
      </c>
      <c r="E46" s="63">
        <f>SUM('Local dist eligible'!O46,'Local dist eligible'!R46,'Local dist eligible'!U46)</f>
        <v>21110.781556545684</v>
      </c>
      <c r="F46" s="63">
        <f>SUM('Local dist eligible'!P46,'Local dist eligible'!S46,'Local dist eligible'!V46)</f>
        <v>5277.695389136421</v>
      </c>
      <c r="G46" s="63">
        <f t="shared" si="0"/>
        <v>26388.476945682105</v>
      </c>
      <c r="H46" s="63" t="str">
        <f>IFERROR(VLOOKUP(B46,#REF!,10,FALSE),"")</f>
        <v/>
      </c>
      <c r="I46" s="63" t="str">
        <f>IFERROR(VLOOKUP(B46,#REF!,2,FALSE),"")</f>
        <v/>
      </c>
    </row>
    <row r="47" spans="2:9" ht="15.6" x14ac:dyDescent="0.3">
      <c r="B47" s="22" t="s">
        <v>151</v>
      </c>
      <c r="C47" s="63">
        <f>SUM('Local dist eligible'!N47,'Local dist eligible'!Q47,'Local dist eligible'!T47)</f>
        <v>325143.20319324342</v>
      </c>
      <c r="D47" s="63" t="str">
        <f>IFERROR(VLOOKUP(B47,#REF!,9,FALSE),"")</f>
        <v/>
      </c>
      <c r="E47" s="63">
        <f>SUM('Local dist eligible'!O47,'Local dist eligible'!R47,'Local dist eligible'!U47)</f>
        <v>103812.81239662168</v>
      </c>
      <c r="F47" s="63">
        <f>SUM('Local dist eligible'!P47,'Local dist eligible'!S47,'Local dist eligible'!V47)</f>
        <v>25953.20309915542</v>
      </c>
      <c r="G47" s="63">
        <f t="shared" si="0"/>
        <v>129766.0154957771</v>
      </c>
      <c r="H47" s="63" t="str">
        <f>IFERROR(VLOOKUP(B47,#REF!,10,FALSE),"")</f>
        <v/>
      </c>
      <c r="I47" s="63" t="str">
        <f>IFERROR(VLOOKUP(B47,#REF!,2,FALSE),"")</f>
        <v/>
      </c>
    </row>
    <row r="48" spans="2:9" ht="15.6" x14ac:dyDescent="0.3">
      <c r="B48" s="22" t="s">
        <v>94</v>
      </c>
      <c r="C48" s="63">
        <f>SUM('Local dist eligible'!N48,'Local dist eligible'!Q48,'Local dist eligible'!T48)</f>
        <v>26924.856448916358</v>
      </c>
      <c r="D48" s="63" t="str">
        <f>IFERROR(VLOOKUP(B48,#REF!,9,FALSE),"")</f>
        <v/>
      </c>
      <c r="E48" s="63">
        <f>SUM('Local dist eligible'!O48,'Local dist eligible'!R48,'Local dist eligible'!U48)</f>
        <v>8596.658468902624</v>
      </c>
      <c r="F48" s="63">
        <f>SUM('Local dist eligible'!P48,'Local dist eligible'!S48,'Local dist eligible'!V48)</f>
        <v>2149.164617225656</v>
      </c>
      <c r="G48" s="63">
        <f t="shared" si="0"/>
        <v>10745.823086128279</v>
      </c>
      <c r="H48" s="63" t="str">
        <f>IFERROR(VLOOKUP(B48,#REF!,10,FALSE),"")</f>
        <v/>
      </c>
      <c r="I48" s="63" t="str">
        <f>IFERROR(VLOOKUP(B48,#REF!,2,FALSE),"")</f>
        <v/>
      </c>
    </row>
    <row r="49" spans="2:9" ht="15.6" x14ac:dyDescent="0.3">
      <c r="B49" s="22" t="s">
        <v>34</v>
      </c>
      <c r="C49" s="63">
        <f>SUM('Local dist eligible'!N49,'Local dist eligible'!Q49,'Local dist eligible'!T49)</f>
        <v>435228.37576286314</v>
      </c>
      <c r="D49" s="63" t="str">
        <f>IFERROR(VLOOKUP(B49,#REF!,9,FALSE),"")</f>
        <v/>
      </c>
      <c r="E49" s="63">
        <f>SUM('Local dist eligible'!O49,'Local dist eligible'!R49,'Local dist eligible'!U49)</f>
        <v>138961.17550365382</v>
      </c>
      <c r="F49" s="63">
        <f>SUM('Local dist eligible'!P49,'Local dist eligible'!S49,'Local dist eligible'!V49)</f>
        <v>34740.293875913456</v>
      </c>
      <c r="G49" s="63">
        <f t="shared" si="0"/>
        <v>173701.46937956728</v>
      </c>
      <c r="H49" s="63" t="str">
        <f>IFERROR(VLOOKUP(B49,#REF!,10,FALSE),"")</f>
        <v/>
      </c>
      <c r="I49" s="63" t="str">
        <f>IFERROR(VLOOKUP(B49,#REF!,2,FALSE),"")</f>
        <v/>
      </c>
    </row>
    <row r="50" spans="2:9" ht="15.6" x14ac:dyDescent="0.3">
      <c r="B50" s="22" t="s">
        <v>40</v>
      </c>
      <c r="C50" s="63">
        <f>SUM('Local dist eligible'!N50,'Local dist eligible'!Q50,'Local dist eligible'!T50)</f>
        <v>178590.18707888824</v>
      </c>
      <c r="D50" s="63" t="str">
        <f>IFERROR(VLOOKUP(B50,#REF!,9,FALSE),"")</f>
        <v/>
      </c>
      <c r="E50" s="63">
        <f>SUM('Local dist eligible'!O50,'Local dist eligible'!R50,'Local dist eligible'!U50)</f>
        <v>57020.873894999684</v>
      </c>
      <c r="F50" s="63">
        <f>SUM('Local dist eligible'!P50,'Local dist eligible'!S50,'Local dist eligible'!V50)</f>
        <v>14255.218473749921</v>
      </c>
      <c r="G50" s="63">
        <f t="shared" si="0"/>
        <v>71276.092368749611</v>
      </c>
      <c r="H50" s="63" t="str">
        <f>IFERROR(VLOOKUP(B50,#REF!,10,FALSE),"")</f>
        <v/>
      </c>
      <c r="I50" s="63" t="str">
        <f>IFERROR(VLOOKUP(B50,#REF!,2,FALSE),"")</f>
        <v/>
      </c>
    </row>
    <row r="51" spans="2:9" ht="15.6" x14ac:dyDescent="0.3">
      <c r="B51" s="22" t="s">
        <v>85</v>
      </c>
      <c r="C51" s="63">
        <f>SUM('Local dist eligible'!N51,'Local dist eligible'!Q51,'Local dist eligible'!T51)</f>
        <v>47374.114511384483</v>
      </c>
      <c r="D51" s="63" t="str">
        <f>IFERROR(VLOOKUP(B51,#REF!,9,FALSE),"")</f>
        <v/>
      </c>
      <c r="E51" s="63">
        <f>SUM('Local dist eligible'!O51,'Local dist eligible'!R51,'Local dist eligible'!U51)</f>
        <v>15125.766166803352</v>
      </c>
      <c r="F51" s="63">
        <f>SUM('Local dist eligible'!P51,'Local dist eligible'!S51,'Local dist eligible'!V51)</f>
        <v>3781.4415417008381</v>
      </c>
      <c r="G51" s="63">
        <f t="shared" si="0"/>
        <v>18907.207708504189</v>
      </c>
      <c r="H51" s="63" t="str">
        <f>IFERROR(VLOOKUP(B51,#REF!,10,FALSE),"")</f>
        <v/>
      </c>
      <c r="I51" s="63" t="str">
        <f>IFERROR(VLOOKUP(B51,#REF!,2,FALSE),"")</f>
        <v/>
      </c>
    </row>
    <row r="52" spans="2:9" ht="15.6" x14ac:dyDescent="0.3">
      <c r="B52" s="22" t="s">
        <v>90</v>
      </c>
      <c r="C52" s="63">
        <f>SUM('Local dist eligible'!N52,'Local dist eligible'!Q52,'Local dist eligible'!T52)</f>
        <v>139395.77579249101</v>
      </c>
      <c r="D52" s="63" t="str">
        <f>IFERROR(VLOOKUP(B52,#REF!,9,FALSE),"")</f>
        <v/>
      </c>
      <c r="E52" s="63">
        <f>SUM('Local dist eligible'!O52,'Local dist eligible'!R52,'Local dist eligible'!U52)</f>
        <v>44506.75080735662</v>
      </c>
      <c r="F52" s="63">
        <f>SUM('Local dist eligible'!P52,'Local dist eligible'!S52,'Local dist eligible'!V52)</f>
        <v>11126.687701839155</v>
      </c>
      <c r="G52" s="63">
        <f t="shared" si="0"/>
        <v>55633.438509195774</v>
      </c>
      <c r="H52" s="63" t="str">
        <f>IFERROR(VLOOKUP(B52,#REF!,10,FALSE),"")</f>
        <v/>
      </c>
      <c r="I52" s="63" t="str">
        <f>IFERROR(VLOOKUP(B52,#REF!,2,FALSE),"")</f>
        <v/>
      </c>
    </row>
    <row r="53" spans="2:9" ht="15.6" x14ac:dyDescent="0.3">
      <c r="B53" s="22" t="s">
        <v>139</v>
      </c>
      <c r="C53" s="63">
        <f>SUM('Local dist eligible'!N53,'Local dist eligible'!Q53,'Local dist eligible'!T53)</f>
        <v>144508.09030810805</v>
      </c>
      <c r="D53" s="63" t="str">
        <f>IFERROR(VLOOKUP(B53,#REF!,9,FALSE),"")</f>
        <v/>
      </c>
      <c r="E53" s="63">
        <f>SUM('Local dist eligible'!O53,'Local dist eligible'!R53,'Local dist eligible'!U53)</f>
        <v>46139.027731831811</v>
      </c>
      <c r="F53" s="63">
        <f>SUM('Local dist eligible'!P53,'Local dist eligible'!S53,'Local dist eligible'!V53)</f>
        <v>11534.756932957953</v>
      </c>
      <c r="G53" s="63">
        <f t="shared" si="0"/>
        <v>57673.784664789768</v>
      </c>
      <c r="H53" s="63" t="str">
        <f>IFERROR(VLOOKUP(B53,#REF!,10,FALSE),"")</f>
        <v/>
      </c>
      <c r="I53" s="63" t="str">
        <f>IFERROR(VLOOKUP(B53,#REF!,2,FALSE),"")</f>
        <v/>
      </c>
    </row>
    <row r="54" spans="2:9" ht="15.6" x14ac:dyDescent="0.3">
      <c r="B54" s="22" t="s">
        <v>122</v>
      </c>
      <c r="C54" s="63">
        <f>SUM('Local dist eligible'!N54,'Local dist eligible'!Q54,'Local dist eligible'!T54)</f>
        <v>76684.71773425545</v>
      </c>
      <c r="D54" s="63" t="str">
        <f>IFERROR(VLOOKUP(B54,#REF!,9,FALSE),"")</f>
        <v/>
      </c>
      <c r="E54" s="63">
        <f>SUM('Local dist eligible'!O54,'Local dist eligible'!R54,'Local dist eligible'!U54)</f>
        <v>24484.153867127727</v>
      </c>
      <c r="F54" s="63">
        <f>SUM('Local dist eligible'!P54,'Local dist eligible'!S54,'Local dist eligible'!V54)</f>
        <v>6121.0384667819317</v>
      </c>
      <c r="G54" s="63">
        <f t="shared" si="0"/>
        <v>30605.192333909657</v>
      </c>
      <c r="H54" s="63" t="str">
        <f>IFERROR(VLOOKUP(B54,#REF!,10,FALSE),"")</f>
        <v/>
      </c>
      <c r="I54" s="63" t="str">
        <f>IFERROR(VLOOKUP(B54,#REF!,2,FALSE),"")</f>
        <v/>
      </c>
    </row>
    <row r="55" spans="2:9" ht="15.6" x14ac:dyDescent="0.3">
      <c r="B55" s="22" t="s">
        <v>86</v>
      </c>
      <c r="C55" s="63">
        <f>SUM('Local dist eligible'!N55,'Local dist eligible'!Q55,'Local dist eligible'!T55)</f>
        <v>76343.896766547652</v>
      </c>
      <c r="D55" s="63" t="str">
        <f>IFERROR(VLOOKUP(B55,#REF!,9,FALSE),"")</f>
        <v/>
      </c>
      <c r="E55" s="63">
        <f>SUM('Local dist eligible'!O55,'Local dist eligible'!R55,'Local dist eligible'!U55)</f>
        <v>24375.335405496051</v>
      </c>
      <c r="F55" s="63">
        <f>SUM('Local dist eligible'!P55,'Local dist eligible'!S55,'Local dist eligible'!V55)</f>
        <v>6093.8338513740127</v>
      </c>
      <c r="G55" s="63">
        <f t="shared" si="0"/>
        <v>30469.169256870064</v>
      </c>
      <c r="H55" s="63" t="str">
        <f>IFERROR(VLOOKUP(B55,#REF!,10,FALSE),"")</f>
        <v/>
      </c>
      <c r="I55" s="63" t="str">
        <f>IFERROR(VLOOKUP(B55,#REF!,2,FALSE),"")</f>
        <v/>
      </c>
    </row>
    <row r="56" spans="2:9" ht="15.6" x14ac:dyDescent="0.3">
      <c r="B56" s="22" t="s">
        <v>52</v>
      </c>
      <c r="C56" s="63">
        <f>SUM('Local dist eligible'!N56,'Local dist eligible'!Q56,'Local dist eligible'!T56)</f>
        <v>60666.132251988762</v>
      </c>
      <c r="D56" s="63" t="str">
        <f>IFERROR(VLOOKUP(B56,#REF!,9,FALSE),"")</f>
        <v/>
      </c>
      <c r="E56" s="63">
        <f>SUM('Local dist eligible'!O56,'Local dist eligible'!R56,'Local dist eligible'!U56)</f>
        <v>19369.686170438828</v>
      </c>
      <c r="F56" s="63">
        <f>SUM('Local dist eligible'!P56,'Local dist eligible'!S56,'Local dist eligible'!V56)</f>
        <v>4842.4215426097071</v>
      </c>
      <c r="G56" s="63">
        <f t="shared" si="0"/>
        <v>24212.107713048536</v>
      </c>
      <c r="H56" s="63" t="str">
        <f>IFERROR(VLOOKUP(B56,#REF!,10,FALSE),"")</f>
        <v/>
      </c>
      <c r="I56" s="63" t="str">
        <f>IFERROR(VLOOKUP(B56,#REF!,2,FALSE),"")</f>
        <v/>
      </c>
    </row>
    <row r="57" spans="2:9" ht="15.6" x14ac:dyDescent="0.3">
      <c r="B57" s="22" t="s">
        <v>116</v>
      </c>
      <c r="C57" s="63">
        <f>SUM('Local dist eligible'!N57,'Local dist eligible'!Q57,'Local dist eligible'!T57)</f>
        <v>42261.799995767455</v>
      </c>
      <c r="D57" s="63" t="str">
        <f>IFERROR(VLOOKUP(B57,#REF!,9,FALSE),"")</f>
        <v/>
      </c>
      <c r="E57" s="63">
        <f>SUM('Local dist eligible'!O57,'Local dist eligible'!R57,'Local dist eligible'!U57)</f>
        <v>13493.489242328171</v>
      </c>
      <c r="F57" s="63">
        <f>SUM('Local dist eligible'!P57,'Local dist eligible'!S57,'Local dist eligible'!V57)</f>
        <v>3373.3723105820427</v>
      </c>
      <c r="G57" s="63">
        <f t="shared" si="0"/>
        <v>16866.861552910214</v>
      </c>
      <c r="H57" s="63" t="str">
        <f>IFERROR(VLOOKUP(B57,#REF!,10,FALSE),"")</f>
        <v/>
      </c>
      <c r="I57" s="63" t="str">
        <f>IFERROR(VLOOKUP(B57,#REF!,2,FALSE),"")</f>
        <v/>
      </c>
    </row>
    <row r="58" spans="2:9" ht="15.6" x14ac:dyDescent="0.3">
      <c r="B58" s="22" t="s">
        <v>103</v>
      </c>
      <c r="C58" s="63">
        <f>SUM('Local dist eligible'!N58,'Local dist eligible'!Q58,'Local dist eligible'!T58)</f>
        <v>120309.80160085409</v>
      </c>
      <c r="D58" s="63" t="str">
        <f>IFERROR(VLOOKUP(B58,#REF!,9,FALSE),"")</f>
        <v/>
      </c>
      <c r="E58" s="63">
        <f>SUM('Local dist eligible'!O58,'Local dist eligible'!R58,'Local dist eligible'!U58)</f>
        <v>38412.916955982611</v>
      </c>
      <c r="F58" s="63">
        <f>SUM('Local dist eligible'!P58,'Local dist eligible'!S58,'Local dist eligible'!V58)</f>
        <v>9603.2292389956528</v>
      </c>
      <c r="G58" s="63">
        <f t="shared" si="0"/>
        <v>48016.146194978268</v>
      </c>
      <c r="H58" s="63" t="str">
        <f>IFERROR(VLOOKUP(B58,#REF!,10,FALSE),"")</f>
        <v/>
      </c>
      <c r="I58" s="63" t="str">
        <f>IFERROR(VLOOKUP(B58,#REF!,2,FALSE),"")</f>
        <v/>
      </c>
    </row>
    <row r="59" spans="2:9" ht="15.6" x14ac:dyDescent="0.3">
      <c r="B59" s="22" t="s">
        <v>136</v>
      </c>
      <c r="C59" s="63">
        <f>SUM('Local dist eligible'!N59,'Local dist eligible'!Q59,'Local dist eligible'!T59)</f>
        <v>524182.64833459945</v>
      </c>
      <c r="D59" s="63" t="str">
        <f>IFERROR(VLOOKUP(B59,#REF!,9,FALSE),"")</f>
        <v/>
      </c>
      <c r="E59" s="63">
        <f>SUM('Local dist eligible'!O59,'Local dist eligible'!R59,'Local dist eligible'!U59)</f>
        <v>167362.79398952198</v>
      </c>
      <c r="F59" s="63">
        <f>SUM('Local dist eligible'!P59,'Local dist eligible'!S59,'Local dist eligible'!V59)</f>
        <v>41840.698497380494</v>
      </c>
      <c r="G59" s="63">
        <f t="shared" si="0"/>
        <v>209203.49248690245</v>
      </c>
      <c r="H59" s="63" t="str">
        <f>IFERROR(VLOOKUP(B59,#REF!,10,FALSE),"")</f>
        <v/>
      </c>
      <c r="I59" s="63" t="str">
        <f>IFERROR(VLOOKUP(B59,#REF!,2,FALSE),"")</f>
        <v/>
      </c>
    </row>
    <row r="60" spans="2:9" ht="15.6" x14ac:dyDescent="0.3">
      <c r="B60" s="22" t="s">
        <v>124</v>
      </c>
      <c r="C60" s="63">
        <f>SUM('Local dist eligible'!N60,'Local dist eligible'!Q60,'Local dist eligible'!T60)</f>
        <v>367745.82415671833</v>
      </c>
      <c r="D60" s="63" t="str">
        <f>IFERROR(VLOOKUP(B60,#REF!,9,FALSE),"")</f>
        <v/>
      </c>
      <c r="E60" s="63">
        <f>SUM('Local dist eligible'!O60,'Local dist eligible'!R60,'Local dist eligible'!U60)</f>
        <v>117415.12010058142</v>
      </c>
      <c r="F60" s="63">
        <f>SUM('Local dist eligible'!P60,'Local dist eligible'!S60,'Local dist eligible'!V60)</f>
        <v>29353.780025145355</v>
      </c>
      <c r="G60" s="63">
        <f t="shared" si="0"/>
        <v>146768.90012572677</v>
      </c>
      <c r="H60" s="63" t="str">
        <f>IFERROR(VLOOKUP(B60,#REF!,10,FALSE),"")</f>
        <v/>
      </c>
      <c r="I60" s="63" t="str">
        <f>IFERROR(VLOOKUP(B60,#REF!,2,FALSE),"")</f>
        <v/>
      </c>
    </row>
    <row r="61" spans="2:9" ht="15.6" x14ac:dyDescent="0.3">
      <c r="B61" s="22" t="s">
        <v>26</v>
      </c>
      <c r="C61" s="63">
        <f>SUM('Local dist eligible'!N61,'Local dist eligible'!Q61,'Local dist eligible'!T61)</f>
        <v>178249.3661111808</v>
      </c>
      <c r="D61" s="63" t="str">
        <f>IFERROR(VLOOKUP(B61,#REF!,9,FALSE),"")</f>
        <v/>
      </c>
      <c r="E61" s="63">
        <f>SUM('Local dist eligible'!O61,'Local dist eligible'!R61,'Local dist eligible'!U61)</f>
        <v>56912.055433368114</v>
      </c>
      <c r="F61" s="63">
        <f>SUM('Local dist eligible'!P61,'Local dist eligible'!S61,'Local dist eligible'!V61)</f>
        <v>14228.013858342028</v>
      </c>
      <c r="G61" s="63">
        <f t="shared" si="0"/>
        <v>71140.069291710141</v>
      </c>
      <c r="H61" s="63" t="str">
        <f>IFERROR(VLOOKUP(B61,#REF!,10,FALSE),"")</f>
        <v/>
      </c>
      <c r="I61" s="63" t="str">
        <f>IFERROR(VLOOKUP(B61,#REF!,2,FALSE),"")</f>
        <v/>
      </c>
    </row>
    <row r="62" spans="2:9" ht="15.6" x14ac:dyDescent="0.3">
      <c r="B62" s="22" t="s">
        <v>126</v>
      </c>
      <c r="C62" s="63">
        <f>SUM('Local dist eligible'!N62,'Local dist eligible'!Q62,'Local dist eligible'!T62)</f>
        <v>1524492.1885569985</v>
      </c>
      <c r="D62" s="63" t="str">
        <f>IFERROR(VLOOKUP(B62,#REF!,9,FALSE),"")</f>
        <v/>
      </c>
      <c r="E62" s="63">
        <f>SUM('Local dist eligible'!O62,'Local dist eligible'!R62,'Local dist eligible'!U62)</f>
        <v>486744.9788784993</v>
      </c>
      <c r="F62" s="63">
        <f>SUM('Local dist eligible'!P62,'Local dist eligible'!S62,'Local dist eligible'!V62)</f>
        <v>121686.24471962482</v>
      </c>
      <c r="G62" s="63">
        <f t="shared" si="0"/>
        <v>608431.22359812411</v>
      </c>
      <c r="H62" s="63" t="str">
        <f>IFERROR(VLOOKUP(B62,#REF!,10,FALSE),"")</f>
        <v/>
      </c>
      <c r="I62" s="63" t="str">
        <f>IFERROR(VLOOKUP(B62,#REF!,2,FALSE),"")</f>
        <v/>
      </c>
    </row>
    <row r="63" spans="2:9" ht="15.6" x14ac:dyDescent="0.3">
      <c r="B63" s="22" t="s">
        <v>95</v>
      </c>
      <c r="C63" s="63">
        <f>SUM('Local dist eligible'!N63,'Local dist eligible'!Q63,'Local dist eligible'!T63)</f>
        <v>415801.58060351847</v>
      </c>
      <c r="D63" s="63" t="str">
        <f>IFERROR(VLOOKUP(B63,#REF!,9,FALSE),"")</f>
        <v/>
      </c>
      <c r="E63" s="63">
        <f>SUM('Local dist eligible'!O63,'Local dist eligible'!R63,'Local dist eligible'!U63)</f>
        <v>132758.52319064812</v>
      </c>
      <c r="F63" s="63">
        <f>SUM('Local dist eligible'!P63,'Local dist eligible'!S63,'Local dist eligible'!V63)</f>
        <v>33189.63079766203</v>
      </c>
      <c r="G63" s="63">
        <f t="shared" si="0"/>
        <v>165948.15398831014</v>
      </c>
      <c r="H63" s="63" t="str">
        <f>IFERROR(VLOOKUP(B63,#REF!,10,FALSE),"")</f>
        <v/>
      </c>
      <c r="I63" s="63" t="str">
        <f>IFERROR(VLOOKUP(B63,#REF!,2,FALSE),"")</f>
        <v/>
      </c>
    </row>
    <row r="64" spans="2:9" ht="15.6" x14ac:dyDescent="0.3">
      <c r="B64" s="22" t="s">
        <v>60</v>
      </c>
      <c r="C64" s="63">
        <f>SUM('Local dist eligible'!N64,'Local dist eligible'!Q64,'Local dist eligible'!T64)</f>
        <v>7838.8822572794452</v>
      </c>
      <c r="D64" s="63" t="str">
        <f>IFERROR(VLOOKUP(B64,#REF!,9,FALSE),"")</f>
        <v/>
      </c>
      <c r="E64" s="63">
        <f>SUM('Local dist eligible'!O64,'Local dist eligible'!R64,'Local dist eligible'!U64)</f>
        <v>2502.8246175286122</v>
      </c>
      <c r="F64" s="63">
        <f>SUM('Local dist eligible'!P64,'Local dist eligible'!S64,'Local dist eligible'!V64)</f>
        <v>625.70615438215304</v>
      </c>
      <c r="G64" s="63">
        <f t="shared" si="0"/>
        <v>3128.530771910765</v>
      </c>
      <c r="H64" s="63" t="str">
        <f>IFERROR(VLOOKUP(B64,#REF!,10,FALSE),"")</f>
        <v/>
      </c>
      <c r="I64" s="63" t="str">
        <f>IFERROR(VLOOKUP(B64,#REF!,2,FALSE),"")</f>
        <v/>
      </c>
    </row>
    <row r="65" spans="2:9" ht="15.6" x14ac:dyDescent="0.3">
      <c r="B65" s="22" t="s">
        <v>117</v>
      </c>
      <c r="C65" s="63">
        <f>SUM('Local dist eligible'!N65,'Local dist eligible'!Q65,'Local dist eligible'!T65)</f>
        <v>117242.41289148389</v>
      </c>
      <c r="D65" s="63" t="str">
        <f>IFERROR(VLOOKUP(B65,#REF!,9,FALSE),"")</f>
        <v/>
      </c>
      <c r="E65" s="63">
        <f>SUM('Local dist eligible'!O65,'Local dist eligible'!R65,'Local dist eligible'!U65)</f>
        <v>37433.550801297504</v>
      </c>
      <c r="F65" s="63">
        <f>SUM('Local dist eligible'!P65,'Local dist eligible'!S65,'Local dist eligible'!V65)</f>
        <v>9358.3877003243761</v>
      </c>
      <c r="G65" s="63">
        <f t="shared" si="0"/>
        <v>46791.93850162188</v>
      </c>
      <c r="H65" s="63" t="str">
        <f>IFERROR(VLOOKUP(B65,#REF!,10,FALSE),"")</f>
        <v/>
      </c>
      <c r="I65" s="63" t="str">
        <f>IFERROR(VLOOKUP(B65,#REF!,2,FALSE),"")</f>
        <v/>
      </c>
    </row>
    <row r="66" spans="2:9" ht="15.6" x14ac:dyDescent="0.3">
      <c r="B66" s="22" t="s">
        <v>152</v>
      </c>
      <c r="C66" s="63">
        <f>SUM('Local dist eligible'!N66,'Local dist eligible'!Q66,'Local dist eligible'!T66)</f>
        <v>121332.26450397752</v>
      </c>
      <c r="D66" s="63" t="str">
        <f>IFERROR(VLOOKUP(B66,#REF!,9,FALSE),"")</f>
        <v/>
      </c>
      <c r="E66" s="63">
        <f>SUM('Local dist eligible'!O66,'Local dist eligible'!R66,'Local dist eligible'!U66)</f>
        <v>38739.372340877657</v>
      </c>
      <c r="F66" s="63">
        <f>SUM('Local dist eligible'!P66,'Local dist eligible'!S66,'Local dist eligible'!V66)</f>
        <v>9684.8430852194142</v>
      </c>
      <c r="G66" s="63">
        <f t="shared" si="0"/>
        <v>48424.215426097071</v>
      </c>
      <c r="H66" s="63" t="str">
        <f>IFERROR(VLOOKUP(B66,#REF!,10,FALSE),"")</f>
        <v/>
      </c>
      <c r="I66" s="63" t="str">
        <f>IFERROR(VLOOKUP(B66,#REF!,2,FALSE),"")</f>
        <v/>
      </c>
    </row>
    <row r="67" spans="2:9" ht="15.6" x14ac:dyDescent="0.3">
      <c r="B67" s="22" t="s">
        <v>130</v>
      </c>
      <c r="C67" s="63">
        <f>SUM('Local dist eligible'!N67,'Local dist eligible'!Q67,'Local dist eligible'!T67)</f>
        <v>208582.43223717518</v>
      </c>
      <c r="D67" s="63" t="str">
        <f>IFERROR(VLOOKUP(B67,#REF!,9,FALSE),"")</f>
        <v/>
      </c>
      <c r="E67" s="63">
        <f>SUM('Local dist eligible'!O67,'Local dist eligible'!R67,'Local dist eligible'!U67)</f>
        <v>66596.898518587535</v>
      </c>
      <c r="F67" s="63">
        <f>SUM('Local dist eligible'!P67,'Local dist eligible'!S67,'Local dist eligible'!V67)</f>
        <v>16649.224629646884</v>
      </c>
      <c r="G67" s="63">
        <f t="shared" si="0"/>
        <v>83246.123148234416</v>
      </c>
      <c r="H67" s="63" t="str">
        <f>IFERROR(VLOOKUP(B67,#REF!,10,FALSE),"")</f>
        <v/>
      </c>
      <c r="I67" s="63" t="str">
        <f>IFERROR(VLOOKUP(B67,#REF!,2,FALSE),"")</f>
        <v/>
      </c>
    </row>
    <row r="68" spans="2:9" ht="15.6" x14ac:dyDescent="0.3">
      <c r="B68" s="22" t="s">
        <v>140</v>
      </c>
      <c r="C68" s="63">
        <f>SUM('Local dist eligible'!N68,'Local dist eligible'!Q68,'Local dist eligible'!T68)</f>
        <v>104291.2161185874</v>
      </c>
      <c r="D68" s="63" t="str">
        <f>IFERROR(VLOOKUP(B68,#REF!,9,FALSE),"")</f>
        <v/>
      </c>
      <c r="E68" s="63">
        <f>SUM('Local dist eligible'!O68,'Local dist eligible'!R68,'Local dist eligible'!U68)</f>
        <v>33298.449259293709</v>
      </c>
      <c r="F68" s="63">
        <f>SUM('Local dist eligible'!P68,'Local dist eligible'!S68,'Local dist eligible'!V68)</f>
        <v>8324.6123148234274</v>
      </c>
      <c r="G68" s="63">
        <f t="shared" si="0"/>
        <v>41623.061574117135</v>
      </c>
      <c r="H68" s="63" t="str">
        <f>IFERROR(VLOOKUP(B68,#REF!,10,FALSE),"")</f>
        <v/>
      </c>
      <c r="I68" s="63" t="str">
        <f>IFERROR(VLOOKUP(B68,#REF!,2,FALSE),"")</f>
        <v/>
      </c>
    </row>
    <row r="69" spans="2:9" ht="15.6" x14ac:dyDescent="0.3">
      <c r="B69" s="22" t="s">
        <v>41</v>
      </c>
      <c r="C69" s="63">
        <f>SUM('Local dist eligible'!N69,'Local dist eligible'!Q69,'Local dist eligible'!T69)</f>
        <v>60666.132251988762</v>
      </c>
      <c r="D69" s="63" t="str">
        <f>IFERROR(VLOOKUP(B69,#REF!,9,FALSE),"")</f>
        <v/>
      </c>
      <c r="E69" s="63">
        <f>SUM('Local dist eligible'!O69,'Local dist eligible'!R69,'Local dist eligible'!U69)</f>
        <v>19369.686170438828</v>
      </c>
      <c r="F69" s="63">
        <f>SUM('Local dist eligible'!P69,'Local dist eligible'!S69,'Local dist eligible'!V69)</f>
        <v>4842.4215426097071</v>
      </c>
      <c r="G69" s="63">
        <f t="shared" ref="G69:G132" si="1">SUM(E69,F69)</f>
        <v>24212.107713048536</v>
      </c>
      <c r="H69" s="63" t="str">
        <f>IFERROR(VLOOKUP(B69,#REF!,10,FALSE),"")</f>
        <v/>
      </c>
      <c r="I69" s="63" t="str">
        <f>IFERROR(VLOOKUP(B69,#REF!,2,FALSE),"")</f>
        <v/>
      </c>
    </row>
    <row r="70" spans="2:9" ht="15.6" x14ac:dyDescent="0.3">
      <c r="B70" s="22" t="s">
        <v>141</v>
      </c>
      <c r="C70" s="63">
        <f>SUM('Local dist eligible'!N70,'Local dist eligible'!Q70,'Local dist eligible'!T70)</f>
        <v>24539.109674961743</v>
      </c>
      <c r="D70" s="63" t="str">
        <f>IFERROR(VLOOKUP(B70,#REF!,9,FALSE),"")</f>
        <v/>
      </c>
      <c r="E70" s="63">
        <f>SUM('Local dist eligible'!O70,'Local dist eligible'!R70,'Local dist eligible'!U70)</f>
        <v>7834.9292374808729</v>
      </c>
      <c r="F70" s="63">
        <f>SUM('Local dist eligible'!P70,'Local dist eligible'!S70,'Local dist eligible'!V70)</f>
        <v>1958.7323093702182</v>
      </c>
      <c r="G70" s="63">
        <f t="shared" si="1"/>
        <v>9793.6615468510918</v>
      </c>
      <c r="H70" s="63" t="str">
        <f>IFERROR(VLOOKUP(B70,#REF!,10,FALSE),"")</f>
        <v/>
      </c>
      <c r="I70" s="63" t="str">
        <f>IFERROR(VLOOKUP(B70,#REF!,2,FALSE),"")</f>
        <v/>
      </c>
    </row>
    <row r="71" spans="2:9" ht="15.6" x14ac:dyDescent="0.3">
      <c r="B71" s="22" t="s">
        <v>142</v>
      </c>
      <c r="C71" s="63">
        <f>SUM('Local dist eligible'!N71,'Local dist eligible'!Q71,'Local dist eligible'!T71)</f>
        <v>46010.830640553271</v>
      </c>
      <c r="D71" s="63" t="str">
        <f>IFERROR(VLOOKUP(B71,#REF!,9,FALSE),"")</f>
        <v/>
      </c>
      <c r="E71" s="63">
        <f>SUM('Local dist eligible'!O71,'Local dist eligible'!R71,'Local dist eligible'!U71)</f>
        <v>14690.492320276637</v>
      </c>
      <c r="F71" s="63">
        <f>SUM('Local dist eligible'!P71,'Local dist eligible'!S71,'Local dist eligible'!V71)</f>
        <v>3672.6230800691592</v>
      </c>
      <c r="G71" s="63">
        <f t="shared" si="1"/>
        <v>18363.115400345796</v>
      </c>
      <c r="H71" s="63" t="str">
        <f>IFERROR(VLOOKUP(B71,#REF!,10,FALSE),"")</f>
        <v/>
      </c>
      <c r="I71" s="63" t="str">
        <f>IFERROR(VLOOKUP(B71,#REF!,2,FALSE),"")</f>
        <v/>
      </c>
    </row>
    <row r="72" spans="2:9" ht="15.6" x14ac:dyDescent="0.3">
      <c r="B72" s="22" t="s">
        <v>98</v>
      </c>
      <c r="C72" s="63">
        <f>SUM('Local dist eligible'!N72,'Local dist eligible'!Q72,'Local dist eligible'!T72)</f>
        <v>189496.45804553825</v>
      </c>
      <c r="D72" s="63" t="str">
        <f>IFERROR(VLOOKUP(B72,#REF!,9,FALSE),"")</f>
        <v/>
      </c>
      <c r="E72" s="63">
        <f>SUM('Local dist eligible'!O72,'Local dist eligible'!R72,'Local dist eligible'!U72)</f>
        <v>60503.064667213512</v>
      </c>
      <c r="F72" s="63">
        <f>SUM('Local dist eligible'!P72,'Local dist eligible'!S72,'Local dist eligible'!V72)</f>
        <v>15125.766166803378</v>
      </c>
      <c r="G72" s="63">
        <f t="shared" si="1"/>
        <v>75628.830834016888</v>
      </c>
      <c r="H72" s="63" t="str">
        <f>IFERROR(VLOOKUP(B72,#REF!,10,FALSE),"")</f>
        <v/>
      </c>
      <c r="I72" s="63" t="str">
        <f>IFERROR(VLOOKUP(B72,#REF!,2,FALSE),"")</f>
        <v/>
      </c>
    </row>
    <row r="73" spans="2:9" ht="15.6" x14ac:dyDescent="0.3">
      <c r="B73" s="22" t="s">
        <v>57</v>
      </c>
      <c r="C73" s="63">
        <f>SUM('Local dist eligible'!N73,'Local dist eligible'!Q73,'Local dist eligible'!T73)</f>
        <v>31696.349996825589</v>
      </c>
      <c r="D73" s="63" t="str">
        <f>IFERROR(VLOOKUP(B73,#REF!,9,FALSE),"")</f>
        <v/>
      </c>
      <c r="E73" s="63">
        <f>SUM('Local dist eligible'!O73,'Local dist eligible'!R73,'Local dist eligible'!U73)</f>
        <v>10120.116931746128</v>
      </c>
      <c r="F73" s="63">
        <f>SUM('Local dist eligible'!P73,'Local dist eligible'!S73,'Local dist eligible'!V73)</f>
        <v>2530.029232936532</v>
      </c>
      <c r="G73" s="63">
        <f t="shared" si="1"/>
        <v>12650.146164682661</v>
      </c>
      <c r="H73" s="63" t="str">
        <f>IFERROR(VLOOKUP(B73,#REF!,10,FALSE),"")</f>
        <v/>
      </c>
      <c r="I73" s="63" t="str">
        <f>IFERROR(VLOOKUP(B73,#REF!,2,FALSE),"")</f>
        <v/>
      </c>
    </row>
    <row r="74" spans="2:9" ht="15.6" x14ac:dyDescent="0.3">
      <c r="B74" s="22" t="s">
        <v>67</v>
      </c>
      <c r="C74" s="63">
        <f>SUM('Local dist eligible'!N74,'Local dist eligible'!Q74,'Local dist eligible'!T74)</f>
        <v>874887.4241059277</v>
      </c>
      <c r="D74" s="63" t="str">
        <f>IFERROR(VLOOKUP(B74,#REF!,9,FALSE),"")</f>
        <v/>
      </c>
      <c r="E74" s="63">
        <f>SUM('Local dist eligible'!O74,'Local dist eligible'!R74,'Local dist eligible'!U74)</f>
        <v>279336.99100851949</v>
      </c>
      <c r="F74" s="63">
        <f>SUM('Local dist eligible'!P74,'Local dist eligible'!S74,'Local dist eligible'!V74)</f>
        <v>69834.247752129872</v>
      </c>
      <c r="G74" s="63">
        <f t="shared" si="1"/>
        <v>349171.23876064934</v>
      </c>
      <c r="H74" s="63" t="str">
        <f>IFERROR(VLOOKUP(B74,#REF!,10,FALSE),"")</f>
        <v/>
      </c>
      <c r="I74" s="63" t="str">
        <f>IFERROR(VLOOKUP(B74,#REF!,2,FALSE),"")</f>
        <v/>
      </c>
    </row>
    <row r="75" spans="2:9" ht="15.6" x14ac:dyDescent="0.3">
      <c r="B75" s="22" t="s">
        <v>53</v>
      </c>
      <c r="C75" s="63">
        <f>SUM('Local dist eligible'!N75,'Local dist eligible'!Q75,'Local dist eligible'!T75)</f>
        <v>153028.61450080312</v>
      </c>
      <c r="D75" s="63" t="str">
        <f>IFERROR(VLOOKUP(B75,#REF!,9,FALSE),"")</f>
        <v/>
      </c>
      <c r="E75" s="63">
        <f>SUM('Local dist eligible'!O75,'Local dist eligible'!R75,'Local dist eligible'!U75)</f>
        <v>48859.489272623781</v>
      </c>
      <c r="F75" s="63">
        <f>SUM('Local dist eligible'!P75,'Local dist eligible'!S75,'Local dist eligible'!V75)</f>
        <v>12214.872318155945</v>
      </c>
      <c r="G75" s="63">
        <f t="shared" si="1"/>
        <v>61074.361590779728</v>
      </c>
      <c r="H75" s="63" t="str">
        <f>IFERROR(VLOOKUP(B75,#REF!,10,FALSE),"")</f>
        <v/>
      </c>
      <c r="I75" s="63" t="str">
        <f>IFERROR(VLOOKUP(B75,#REF!,2,FALSE),"")</f>
        <v/>
      </c>
    </row>
    <row r="76" spans="2:9" ht="15.6" x14ac:dyDescent="0.3">
      <c r="B76" s="22" t="s">
        <v>110</v>
      </c>
      <c r="C76" s="63">
        <f>SUM('Local dist eligible'!N76,'Local dist eligible'!Q76,'Local dist eligible'!T76)</f>
        <v>29992.245158286576</v>
      </c>
      <c r="D76" s="63" t="str">
        <f>IFERROR(VLOOKUP(B76,#REF!,9,FALSE),"")</f>
        <v/>
      </c>
      <c r="E76" s="63">
        <f>SUM('Local dist eligible'!O76,'Local dist eligible'!R76,'Local dist eligible'!U76)</f>
        <v>9576.024623587733</v>
      </c>
      <c r="F76" s="63">
        <f>SUM('Local dist eligible'!P76,'Local dist eligible'!S76,'Local dist eligible'!V76)</f>
        <v>2394.0061558969333</v>
      </c>
      <c r="G76" s="63">
        <f t="shared" si="1"/>
        <v>11970.030779484667</v>
      </c>
      <c r="H76" s="63" t="str">
        <f>IFERROR(VLOOKUP(B76,#REF!,10,FALSE),"")</f>
        <v/>
      </c>
      <c r="I76" s="63" t="str">
        <f>IFERROR(VLOOKUP(B76,#REF!,2,FALSE),"")</f>
        <v/>
      </c>
    </row>
    <row r="77" spans="2:9" ht="15.6" x14ac:dyDescent="0.3">
      <c r="B77" s="22" t="s">
        <v>32</v>
      </c>
      <c r="C77" s="63">
        <f>SUM('Local dist eligible'!N77,'Local dist eligible'!Q77,'Local dist eligible'!T77)</f>
        <v>278109.90964956675</v>
      </c>
      <c r="D77" s="63" t="str">
        <f>IFERROR(VLOOKUP(B77,#REF!,9,FALSE),"")</f>
        <v/>
      </c>
      <c r="E77" s="63">
        <f>SUM('Local dist eligible'!O77,'Local dist eligible'!R77,'Local dist eligible'!U77)</f>
        <v>88795.864691449999</v>
      </c>
      <c r="F77" s="63">
        <f>SUM('Local dist eligible'!P77,'Local dist eligible'!S77,'Local dist eligible'!V77)</f>
        <v>22198.9661728625</v>
      </c>
      <c r="G77" s="63">
        <f t="shared" si="1"/>
        <v>110994.83086431251</v>
      </c>
      <c r="H77" s="63" t="str">
        <f>IFERROR(VLOOKUP(B77,#REF!,10,FALSE),"")</f>
        <v/>
      </c>
      <c r="I77" s="63" t="str">
        <f>IFERROR(VLOOKUP(B77,#REF!,2,FALSE),"")</f>
        <v/>
      </c>
    </row>
    <row r="78" spans="2:9" ht="15.6" x14ac:dyDescent="0.3">
      <c r="B78" s="22" t="s">
        <v>46</v>
      </c>
      <c r="C78" s="63">
        <f>SUM('Local dist eligible'!N78,'Local dist eligible'!Q78,'Local dist eligible'!T78)</f>
        <v>55553.817736371719</v>
      </c>
      <c r="D78" s="63" t="str">
        <f>IFERROR(VLOOKUP(B78,#REF!,9,FALSE),"")</f>
        <v/>
      </c>
      <c r="E78" s="63">
        <f>SUM('Local dist eligible'!O78,'Local dist eligible'!R78,'Local dist eligible'!U78)</f>
        <v>17737.409245963641</v>
      </c>
      <c r="F78" s="63">
        <f>SUM('Local dist eligible'!P78,'Local dist eligible'!S78,'Local dist eligible'!V78)</f>
        <v>4434.3523114909103</v>
      </c>
      <c r="G78" s="63">
        <f t="shared" si="1"/>
        <v>22171.761557454553</v>
      </c>
      <c r="H78" s="63" t="str">
        <f>IFERROR(VLOOKUP(B78,#REF!,10,FALSE),"")</f>
        <v/>
      </c>
      <c r="I78" s="63" t="str">
        <f>IFERROR(VLOOKUP(B78,#REF!,2,FALSE),"")</f>
        <v/>
      </c>
    </row>
    <row r="79" spans="2:9" ht="15.6" x14ac:dyDescent="0.3">
      <c r="B79" s="22" t="s">
        <v>68</v>
      </c>
      <c r="C79" s="63">
        <f>SUM('Local dist eligible'!N79,'Local dist eligible'!Q79,'Local dist eligible'!T79)</f>
        <v>154051.07740392652</v>
      </c>
      <c r="D79" s="63" t="str">
        <f>IFERROR(VLOOKUP(B79,#REF!,9,FALSE),"")</f>
        <v/>
      </c>
      <c r="E79" s="63">
        <f>SUM('Local dist eligible'!O79,'Local dist eligible'!R79,'Local dist eligible'!U79)</f>
        <v>49185.944657518812</v>
      </c>
      <c r="F79" s="63">
        <f>SUM('Local dist eligible'!P79,'Local dist eligible'!S79,'Local dist eligible'!V79)</f>
        <v>12296.486164379703</v>
      </c>
      <c r="G79" s="63">
        <f t="shared" si="1"/>
        <v>61482.430821898517</v>
      </c>
      <c r="H79" s="63" t="str">
        <f>IFERROR(VLOOKUP(B79,#REF!,10,FALSE),"")</f>
        <v/>
      </c>
      <c r="I79" s="63" t="str">
        <f>IFERROR(VLOOKUP(B79,#REF!,2,FALSE),"")</f>
        <v/>
      </c>
    </row>
    <row r="80" spans="2:9" ht="15.6" x14ac:dyDescent="0.3">
      <c r="B80" s="22" t="s">
        <v>69</v>
      </c>
      <c r="C80" s="63">
        <f>SUM('Local dist eligible'!N80,'Local dist eligible'!Q80,'Local dist eligible'!T80)</f>
        <v>32377.991932241192</v>
      </c>
      <c r="D80" s="63" t="str">
        <f>IFERROR(VLOOKUP(B80,#REF!,9,FALSE),"")</f>
        <v/>
      </c>
      <c r="E80" s="63">
        <f>SUM('Local dist eligible'!O80,'Local dist eligible'!R80,'Local dist eligible'!U80)</f>
        <v>10337.753855009483</v>
      </c>
      <c r="F80" s="63">
        <f>SUM('Local dist eligible'!P80,'Local dist eligible'!S80,'Local dist eligible'!V80)</f>
        <v>2584.4384637523708</v>
      </c>
      <c r="G80" s="63">
        <f t="shared" si="1"/>
        <v>12922.192318761854</v>
      </c>
      <c r="H80" s="63" t="str">
        <f>IFERROR(VLOOKUP(B80,#REF!,10,FALSE),"")</f>
        <v/>
      </c>
      <c r="I80" s="63" t="str">
        <f>IFERROR(VLOOKUP(B80,#REF!,2,FALSE),"")</f>
        <v/>
      </c>
    </row>
    <row r="81" spans="2:9" ht="15.6" x14ac:dyDescent="0.3">
      <c r="B81" s="22" t="s">
        <v>96</v>
      </c>
      <c r="C81" s="63">
        <f>SUM('Local dist eligible'!N81,'Local dist eligible'!Q81,'Local dist eligible'!T81)</f>
        <v>168365.55804765419</v>
      </c>
      <c r="D81" s="63" t="str">
        <f>IFERROR(VLOOKUP(B81,#REF!,9,FALSE),"")</f>
        <v/>
      </c>
      <c r="E81" s="63">
        <f>SUM('Local dist eligible'!O81,'Local dist eligible'!R81,'Local dist eligible'!U81)</f>
        <v>53756.320046049324</v>
      </c>
      <c r="F81" s="63">
        <f>SUM('Local dist eligible'!P81,'Local dist eligible'!S81,'Local dist eligible'!V81)</f>
        <v>13439.080011512331</v>
      </c>
      <c r="G81" s="63">
        <f t="shared" si="1"/>
        <v>67195.400057561652</v>
      </c>
      <c r="H81" s="63" t="str">
        <f>IFERROR(VLOOKUP(B81,#REF!,10,FALSE),"")</f>
        <v/>
      </c>
      <c r="I81" s="63" t="str">
        <f>IFERROR(VLOOKUP(B81,#REF!,2,FALSE),"")</f>
        <v/>
      </c>
    </row>
    <row r="82" spans="2:9" ht="15.6" x14ac:dyDescent="0.3">
      <c r="B82" s="22" t="s">
        <v>143</v>
      </c>
      <c r="C82" s="63">
        <f>SUM('Local dist eligible'!N82,'Local dist eligible'!Q82,'Local dist eligible'!T82)</f>
        <v>29992.245158286576</v>
      </c>
      <c r="D82" s="63" t="str">
        <f>IFERROR(VLOOKUP(B82,#REF!,9,FALSE),"")</f>
        <v/>
      </c>
      <c r="E82" s="63">
        <f>SUM('Local dist eligible'!O82,'Local dist eligible'!R82,'Local dist eligible'!U82)</f>
        <v>9576.024623587733</v>
      </c>
      <c r="F82" s="63">
        <f>SUM('Local dist eligible'!P82,'Local dist eligible'!S82,'Local dist eligible'!V82)</f>
        <v>2394.0061558969333</v>
      </c>
      <c r="G82" s="63">
        <f t="shared" si="1"/>
        <v>11970.030779484667</v>
      </c>
      <c r="H82" s="63" t="str">
        <f>IFERROR(VLOOKUP(B82,#REF!,10,FALSE),"")</f>
        <v/>
      </c>
      <c r="I82" s="63" t="str">
        <f>IFERROR(VLOOKUP(B82,#REF!,2,FALSE),"")</f>
        <v/>
      </c>
    </row>
    <row r="83" spans="2:9" ht="15.6" x14ac:dyDescent="0.3">
      <c r="B83" s="22" t="s">
        <v>104</v>
      </c>
      <c r="C83" s="63">
        <f>SUM('Local dist eligible'!N83,'Local dist eligible'!Q83,'Local dist eligible'!T83)</f>
        <v>117242.41289148389</v>
      </c>
      <c r="D83" s="63" t="str">
        <f>IFERROR(VLOOKUP(B83,#REF!,9,FALSE),"")</f>
        <v/>
      </c>
      <c r="E83" s="63">
        <f>SUM('Local dist eligible'!O83,'Local dist eligible'!R83,'Local dist eligible'!U83)</f>
        <v>37433.550801297504</v>
      </c>
      <c r="F83" s="63">
        <f>SUM('Local dist eligible'!P83,'Local dist eligible'!S83,'Local dist eligible'!V83)</f>
        <v>9358.3877003243761</v>
      </c>
      <c r="G83" s="63">
        <f t="shared" si="1"/>
        <v>46791.93850162188</v>
      </c>
      <c r="H83" s="63" t="str">
        <f>IFERROR(VLOOKUP(B83,#REF!,10,FALSE),"")</f>
        <v/>
      </c>
      <c r="I83" s="63" t="str">
        <f>IFERROR(VLOOKUP(B83,#REF!,2,FALSE),"")</f>
        <v/>
      </c>
    </row>
    <row r="84" spans="2:9" ht="15.6" x14ac:dyDescent="0.3">
      <c r="B84" s="22" t="s">
        <v>144</v>
      </c>
      <c r="C84" s="63">
        <f>SUM('Local dist eligible'!N84,'Local dist eligible'!Q84,'Local dist eligible'!T84)</f>
        <v>36808.664512442614</v>
      </c>
      <c r="D84" s="63" t="str">
        <f>IFERROR(VLOOKUP(B84,#REF!,9,FALSE),"")</f>
        <v/>
      </c>
      <c r="E84" s="63">
        <f>SUM('Local dist eligible'!O84,'Local dist eligible'!R84,'Local dist eligible'!U84)</f>
        <v>11752.393856221308</v>
      </c>
      <c r="F84" s="63">
        <f>SUM('Local dist eligible'!P84,'Local dist eligible'!S84,'Local dist eligible'!V84)</f>
        <v>2938.098464055327</v>
      </c>
      <c r="G84" s="63">
        <f t="shared" si="1"/>
        <v>14690.492320276635</v>
      </c>
      <c r="H84" s="63" t="str">
        <f>IFERROR(VLOOKUP(B84,#REF!,10,FALSE),"")</f>
        <v/>
      </c>
      <c r="I84" s="63" t="str">
        <f>IFERROR(VLOOKUP(B84,#REF!,2,FALSE),"")</f>
        <v/>
      </c>
    </row>
    <row r="85" spans="2:9" ht="15.6" x14ac:dyDescent="0.3">
      <c r="B85" s="22" t="s">
        <v>91</v>
      </c>
      <c r="C85" s="63">
        <f>SUM('Local dist eligible'!N85,'Local dist eligible'!Q85,'Local dist eligible'!T85)</f>
        <v>410689.26608790143</v>
      </c>
      <c r="D85" s="63" t="str">
        <f>IFERROR(VLOOKUP(B85,#REF!,9,FALSE),"")</f>
        <v/>
      </c>
      <c r="E85" s="63">
        <f>SUM('Local dist eligible'!O85,'Local dist eligible'!R85,'Local dist eligible'!U85)</f>
        <v>131126.24626617297</v>
      </c>
      <c r="F85" s="63">
        <f>SUM('Local dist eligible'!P85,'Local dist eligible'!S85,'Local dist eligible'!V85)</f>
        <v>32781.561566543241</v>
      </c>
      <c r="G85" s="63">
        <f t="shared" si="1"/>
        <v>163907.80783271621</v>
      </c>
      <c r="H85" s="63" t="str">
        <f>IFERROR(VLOOKUP(B85,#REF!,10,FALSE),"")</f>
        <v/>
      </c>
      <c r="I85" s="63" t="str">
        <f>IFERROR(VLOOKUP(B85,#REF!,2,FALSE),"")</f>
        <v/>
      </c>
    </row>
    <row r="86" spans="2:9" ht="15.6" x14ac:dyDescent="0.3">
      <c r="B86" s="22" t="s">
        <v>54</v>
      </c>
      <c r="C86" s="63">
        <f>SUM('Local dist eligible'!N86,'Local dist eligible'!Q86,'Local dist eligible'!T86)</f>
        <v>50100.6822530469</v>
      </c>
      <c r="D86" s="63" t="str">
        <f>IFERROR(VLOOKUP(B86,#REF!,9,FALSE),"")</f>
        <v/>
      </c>
      <c r="E86" s="63">
        <f>SUM('Local dist eligible'!O86,'Local dist eligible'!R86,'Local dist eligible'!U86)</f>
        <v>15996.313859856784</v>
      </c>
      <c r="F86" s="63">
        <f>SUM('Local dist eligible'!P86,'Local dist eligible'!S86,'Local dist eligible'!V86)</f>
        <v>3999.078464964196</v>
      </c>
      <c r="G86" s="63">
        <f t="shared" si="1"/>
        <v>19995.392324820979</v>
      </c>
      <c r="H86" s="63" t="str">
        <f>IFERROR(VLOOKUP(B86,#REF!,10,FALSE),"")</f>
        <v/>
      </c>
      <c r="I86" s="63" t="str">
        <f>IFERROR(VLOOKUP(B86,#REF!,2,FALSE),"")</f>
        <v/>
      </c>
    </row>
    <row r="87" spans="2:9" ht="15.6" x14ac:dyDescent="0.3">
      <c r="B87" s="22" t="s">
        <v>127</v>
      </c>
      <c r="C87" s="63">
        <f>SUM('Local dist eligible'!N87,'Local dist eligible'!Q87,'Local dist eligible'!T87)</f>
        <v>53168.070962417114</v>
      </c>
      <c r="D87" s="63" t="str">
        <f>IFERROR(VLOOKUP(B87,#REF!,9,FALSE),"")</f>
        <v/>
      </c>
      <c r="E87" s="63">
        <f>SUM('Local dist eligible'!O87,'Local dist eligible'!R87,'Local dist eligible'!U87)</f>
        <v>16975.680014541893</v>
      </c>
      <c r="F87" s="63">
        <f>SUM('Local dist eligible'!P87,'Local dist eligible'!S87,'Local dist eligible'!V87)</f>
        <v>4243.9200036354732</v>
      </c>
      <c r="G87" s="63">
        <f t="shared" si="1"/>
        <v>21219.600018177367</v>
      </c>
      <c r="H87" s="63" t="str">
        <f>IFERROR(VLOOKUP(B87,#REF!,10,FALSE),"")</f>
        <v/>
      </c>
      <c r="I87" s="63" t="str">
        <f>IFERROR(VLOOKUP(B87,#REF!,2,FALSE),"")</f>
        <v/>
      </c>
    </row>
    <row r="88" spans="2:9" ht="15.6" x14ac:dyDescent="0.3">
      <c r="B88" s="22" t="s">
        <v>137</v>
      </c>
      <c r="C88" s="63">
        <f>SUM('Local dist eligible'!N88,'Local dist eligible'!Q88,'Local dist eligible'!T88)</f>
        <v>697660.52089787077</v>
      </c>
      <c r="D88" s="63" t="str">
        <f>IFERROR(VLOOKUP(B88,#REF!,9,FALSE),"")</f>
        <v/>
      </c>
      <c r="E88" s="63">
        <f>SUM('Local dist eligible'!O88,'Local dist eligible'!R88,'Local dist eligible'!U88)</f>
        <v>222751.3909600465</v>
      </c>
      <c r="F88" s="63">
        <f>SUM('Local dist eligible'!P88,'Local dist eligible'!S88,'Local dist eligible'!V88)</f>
        <v>55687.847740011624</v>
      </c>
      <c r="G88" s="63">
        <f t="shared" si="1"/>
        <v>278439.23870005814</v>
      </c>
      <c r="H88" s="63" t="str">
        <f>IFERROR(VLOOKUP(B88,#REF!,10,FALSE),"")</f>
        <v/>
      </c>
      <c r="I88" s="63" t="str">
        <f>IFERROR(VLOOKUP(B88,#REF!,2,FALSE),"")</f>
        <v/>
      </c>
    </row>
    <row r="89" spans="2:9" ht="15.6" x14ac:dyDescent="0.3">
      <c r="B89" s="22" t="s">
        <v>148</v>
      </c>
      <c r="C89" s="63">
        <f>SUM('Local dist eligible'!N89,'Local dist eligible'!Q89,'Local dist eligible'!T89)</f>
        <v>1154701.438594033</v>
      </c>
      <c r="D89" s="63" t="str">
        <f>IFERROR(VLOOKUP(B89,#REF!,9,FALSE),"")</f>
        <v/>
      </c>
      <c r="E89" s="63">
        <f>SUM('Local dist eligible'!O89,'Local dist eligible'!R89,'Local dist eligible'!U89)</f>
        <v>368676.94800812769</v>
      </c>
      <c r="F89" s="63">
        <f>SUM('Local dist eligible'!P89,'Local dist eligible'!S89,'Local dist eligible'!V89)</f>
        <v>92169.237002031921</v>
      </c>
      <c r="G89" s="63">
        <f t="shared" si="1"/>
        <v>460846.18501015962</v>
      </c>
      <c r="H89" s="63" t="str">
        <f>IFERROR(VLOOKUP(B89,#REF!,10,FALSE),"")</f>
        <v/>
      </c>
      <c r="I89" s="63" t="str">
        <f>IFERROR(VLOOKUP(B89,#REF!,2,FALSE),"")</f>
        <v/>
      </c>
    </row>
    <row r="90" spans="2:9" ht="15.6" x14ac:dyDescent="0.3">
      <c r="B90" s="22" t="s">
        <v>135</v>
      </c>
      <c r="C90" s="63">
        <f>SUM('Local dist eligible'!N90,'Local dist eligible'!Q90,'Local dist eligible'!T90)</f>
        <v>41580.158060351845</v>
      </c>
      <c r="D90" s="63" t="str">
        <f>IFERROR(VLOOKUP(B90,#REF!,9,FALSE),"")</f>
        <v/>
      </c>
      <c r="E90" s="63">
        <f>SUM('Local dist eligible'!O90,'Local dist eligible'!R90,'Local dist eligible'!U90)</f>
        <v>13275.852319064814</v>
      </c>
      <c r="F90" s="63">
        <f>SUM('Local dist eligible'!P90,'Local dist eligible'!S90,'Local dist eligible'!V90)</f>
        <v>3318.9630797662035</v>
      </c>
      <c r="G90" s="63">
        <f t="shared" si="1"/>
        <v>16594.815398831019</v>
      </c>
      <c r="H90" s="63" t="str">
        <f>IFERROR(VLOOKUP(B90,#REF!,10,FALSE),"")</f>
        <v/>
      </c>
      <c r="I90" s="63" t="str">
        <f>IFERROR(VLOOKUP(B90,#REF!,2,FALSE),"")</f>
        <v/>
      </c>
    </row>
    <row r="91" spans="2:9" ht="15.6" x14ac:dyDescent="0.3">
      <c r="B91" s="22" t="s">
        <v>145</v>
      </c>
      <c r="C91" s="63">
        <f>SUM('Local dist eligible'!N91,'Local dist eligible'!Q91,'Local dist eligible'!T91)</f>
        <v>43965.904834306457</v>
      </c>
      <c r="D91" s="63" t="str">
        <f>IFERROR(VLOOKUP(B91,#REF!,9,FALSE),"")</f>
        <v/>
      </c>
      <c r="E91" s="63">
        <f>SUM('Local dist eligible'!O91,'Local dist eligible'!R91,'Local dist eligible'!U91)</f>
        <v>14037.581550486564</v>
      </c>
      <c r="F91" s="63">
        <f>SUM('Local dist eligible'!P91,'Local dist eligible'!S91,'Local dist eligible'!V91)</f>
        <v>3509.395387621641</v>
      </c>
      <c r="G91" s="63">
        <f t="shared" si="1"/>
        <v>17546.976938108204</v>
      </c>
      <c r="H91" s="63" t="str">
        <f>IFERROR(VLOOKUP(B91,#REF!,10,FALSE),"")</f>
        <v/>
      </c>
      <c r="I91" s="63" t="str">
        <f>IFERROR(VLOOKUP(B91,#REF!,2,FALSE),"")</f>
        <v/>
      </c>
    </row>
    <row r="92" spans="2:9" ht="15.6" x14ac:dyDescent="0.3">
      <c r="B92" s="22" t="s">
        <v>99</v>
      </c>
      <c r="C92" s="63">
        <f>SUM('Local dist eligible'!N92,'Local dist eligible'!Q92,'Local dist eligible'!T92)</f>
        <v>37490.306447858224</v>
      </c>
      <c r="D92" s="63" t="str">
        <f>IFERROR(VLOOKUP(B92,#REF!,9,FALSE),"")</f>
        <v/>
      </c>
      <c r="E92" s="63">
        <f>SUM('Local dist eligible'!O92,'Local dist eligible'!R92,'Local dist eligible'!U92)</f>
        <v>11970.030779484667</v>
      </c>
      <c r="F92" s="63">
        <f>SUM('Local dist eligible'!P92,'Local dist eligible'!S92,'Local dist eligible'!V92)</f>
        <v>2992.5076948711667</v>
      </c>
      <c r="G92" s="63">
        <f t="shared" si="1"/>
        <v>14962.538474355833</v>
      </c>
      <c r="H92" s="63" t="str">
        <f>IFERROR(VLOOKUP(B92,#REF!,10,FALSE),"")</f>
        <v/>
      </c>
      <c r="I92" s="63" t="str">
        <f>IFERROR(VLOOKUP(B92,#REF!,2,FALSE),"")</f>
        <v/>
      </c>
    </row>
    <row r="93" spans="2:9" ht="15.6" x14ac:dyDescent="0.3">
      <c r="B93" s="22" t="s">
        <v>111</v>
      </c>
      <c r="C93" s="63">
        <f>SUM('Local dist eligible'!N93,'Local dist eligible'!Q93,'Local dist eligible'!T93)</f>
        <v>45329.188705137669</v>
      </c>
      <c r="D93" s="63" t="str">
        <f>IFERROR(VLOOKUP(B93,#REF!,9,FALSE),"")</f>
        <v/>
      </c>
      <c r="E93" s="63">
        <f>SUM('Local dist eligible'!O93,'Local dist eligible'!R93,'Local dist eligible'!U93)</f>
        <v>14472.855397013278</v>
      </c>
      <c r="F93" s="63">
        <f>SUM('Local dist eligible'!P93,'Local dist eligible'!S93,'Local dist eligible'!V93)</f>
        <v>3618.2138492533195</v>
      </c>
      <c r="G93" s="63">
        <f t="shared" si="1"/>
        <v>18091.069246266597</v>
      </c>
      <c r="H93" s="63" t="str">
        <f>IFERROR(VLOOKUP(B93,#REF!,10,FALSE),"")</f>
        <v/>
      </c>
      <c r="I93" s="63" t="str">
        <f>IFERROR(VLOOKUP(B93,#REF!,2,FALSE),"")</f>
        <v/>
      </c>
    </row>
    <row r="94" spans="2:9" ht="15.6" x14ac:dyDescent="0.3">
      <c r="B94" s="22" t="s">
        <v>47</v>
      </c>
      <c r="C94" s="63">
        <f>SUM('Local dist eligible'!N94,'Local dist eligible'!Q94,'Local dist eligible'!T94)</f>
        <v>217443.777397578</v>
      </c>
      <c r="D94" s="63" t="str">
        <f>IFERROR(VLOOKUP(B94,#REF!,9,FALSE),"")</f>
        <v/>
      </c>
      <c r="E94" s="63">
        <f>SUM('Local dist eligible'!O94,'Local dist eligible'!R94,'Local dist eligible'!U94)</f>
        <v>69426.178521011185</v>
      </c>
      <c r="F94" s="63">
        <f>SUM('Local dist eligible'!P94,'Local dist eligible'!S94,'Local dist eligible'!V94)</f>
        <v>17356.544630252796</v>
      </c>
      <c r="G94" s="63">
        <f t="shared" si="1"/>
        <v>86782.723151263985</v>
      </c>
      <c r="H94" s="63" t="str">
        <f>IFERROR(VLOOKUP(B94,#REF!,10,FALSE),"")</f>
        <v/>
      </c>
      <c r="I94" s="63" t="str">
        <f>IFERROR(VLOOKUP(B94,#REF!,2,FALSE),"")</f>
        <v/>
      </c>
    </row>
    <row r="95" spans="2:9" ht="15.6" x14ac:dyDescent="0.3">
      <c r="B95" s="22" t="s">
        <v>35</v>
      </c>
      <c r="C95" s="63">
        <f>SUM('Local dist eligible'!N95,'Local dist eligible'!Q95,'Local dist eligible'!T95)</f>
        <v>139736.59676019882</v>
      </c>
      <c r="D95" s="63" t="str">
        <f>IFERROR(VLOOKUP(B95,#REF!,9,FALSE),"")</f>
        <v/>
      </c>
      <c r="E95" s="63">
        <f>SUM('Local dist eligible'!O95,'Local dist eligible'!R95,'Local dist eligible'!U95)</f>
        <v>44615.5692689883</v>
      </c>
      <c r="F95" s="63">
        <f>SUM('Local dist eligible'!P95,'Local dist eligible'!S95,'Local dist eligible'!V95)</f>
        <v>11153.892317247075</v>
      </c>
      <c r="G95" s="63">
        <f t="shared" si="1"/>
        <v>55769.461586235375</v>
      </c>
      <c r="H95" s="63" t="str">
        <f>IFERROR(VLOOKUP(B95,#REF!,10,FALSE),"")</f>
        <v/>
      </c>
      <c r="I95" s="63" t="str">
        <f>IFERROR(VLOOKUP(B95,#REF!,2,FALSE),"")</f>
        <v/>
      </c>
    </row>
    <row r="96" spans="2:9" ht="15.6" x14ac:dyDescent="0.3">
      <c r="B96" s="22" t="s">
        <v>97</v>
      </c>
      <c r="C96" s="63">
        <f>SUM('Local dist eligible'!N96,'Local dist eligible'!Q96,'Local dist eligible'!T96)</f>
        <v>112130.09837586686</v>
      </c>
      <c r="D96" s="63" t="str">
        <f>IFERROR(VLOOKUP(B96,#REF!,9,FALSE),"")</f>
        <v/>
      </c>
      <c r="E96" s="63">
        <f>SUM('Local dist eligible'!O96,'Local dist eligible'!R96,'Local dist eligible'!U96)</f>
        <v>35801.273876822328</v>
      </c>
      <c r="F96" s="63">
        <f>SUM('Local dist eligible'!P96,'Local dist eligible'!S96,'Local dist eligible'!V96)</f>
        <v>8950.318469205582</v>
      </c>
      <c r="G96" s="63">
        <f t="shared" si="1"/>
        <v>44751.592346027908</v>
      </c>
      <c r="H96" s="63" t="str">
        <f>IFERROR(VLOOKUP(B96,#REF!,10,FALSE),"")</f>
        <v/>
      </c>
      <c r="I96" s="63" t="str">
        <f>IFERROR(VLOOKUP(B96,#REF!,2,FALSE),"")</f>
        <v/>
      </c>
    </row>
    <row r="97" spans="2:9" ht="15.6" x14ac:dyDescent="0.3">
      <c r="B97" s="22" t="s">
        <v>118</v>
      </c>
      <c r="C97" s="63">
        <f>SUM('Local dist eligible'!N97,'Local dist eligible'!Q97,'Local dist eligible'!T97)</f>
        <v>134624.28224458182</v>
      </c>
      <c r="D97" s="63" t="str">
        <f>IFERROR(VLOOKUP(B97,#REF!,9,FALSE),"")</f>
        <v/>
      </c>
      <c r="E97" s="63">
        <f>SUM('Local dist eligible'!O97,'Local dist eligible'!R97,'Local dist eligible'!U97)</f>
        <v>42983.292344513131</v>
      </c>
      <c r="F97" s="63">
        <f>SUM('Local dist eligible'!P97,'Local dist eligible'!S97,'Local dist eligible'!V97)</f>
        <v>10745.823086128283</v>
      </c>
      <c r="G97" s="63">
        <f t="shared" si="1"/>
        <v>53729.11543064141</v>
      </c>
      <c r="H97" s="63" t="str">
        <f>IFERROR(VLOOKUP(B97,#REF!,10,FALSE),"")</f>
        <v/>
      </c>
      <c r="I97" s="63" t="str">
        <f>IFERROR(VLOOKUP(B97,#REF!,2,FALSE),"")</f>
        <v/>
      </c>
    </row>
    <row r="98" spans="2:9" ht="15.6" x14ac:dyDescent="0.3">
      <c r="B98" s="22" t="s">
        <v>79</v>
      </c>
      <c r="C98" s="63">
        <f>SUM('Local dist eligible'!N98,'Local dist eligible'!Q98,'Local dist eligible'!T98)</f>
        <v>255615.72578085185</v>
      </c>
      <c r="D98" s="63" t="str">
        <f>IFERROR(VLOOKUP(B98,#REF!,9,FALSE),"")</f>
        <v/>
      </c>
      <c r="E98" s="63">
        <f>SUM('Local dist eligible'!O98,'Local dist eligible'!R98,'Local dist eligible'!U98)</f>
        <v>81613.846223759203</v>
      </c>
      <c r="F98" s="63">
        <f>SUM('Local dist eligible'!P98,'Local dist eligible'!S98,'Local dist eligible'!V98)</f>
        <v>20403.461555939801</v>
      </c>
      <c r="G98" s="63">
        <f t="shared" si="1"/>
        <v>102017.30777969901</v>
      </c>
      <c r="H98" s="63" t="str">
        <f>IFERROR(VLOOKUP(B98,#REF!,10,FALSE),"")</f>
        <v/>
      </c>
      <c r="I98" s="63" t="str">
        <f>IFERROR(VLOOKUP(B98,#REF!,2,FALSE),"")</f>
        <v/>
      </c>
    </row>
    <row r="99" spans="2:9" ht="15.6" x14ac:dyDescent="0.3">
      <c r="B99" s="22" t="s">
        <v>131</v>
      </c>
      <c r="C99" s="63">
        <f>SUM('Local dist eligible'!N99,'Local dist eligible'!Q99,'Local dist eligible'!T99)</f>
        <v>63392.699993651178</v>
      </c>
      <c r="D99" s="63" t="str">
        <f>IFERROR(VLOOKUP(B99,#REF!,9,FALSE),"")</f>
        <v/>
      </c>
      <c r="E99" s="63">
        <f>SUM('Local dist eligible'!O99,'Local dist eligible'!R99,'Local dist eligible'!U99)</f>
        <v>20240.233863492256</v>
      </c>
      <c r="F99" s="63">
        <f>SUM('Local dist eligible'!P99,'Local dist eligible'!S99,'Local dist eligible'!V99)</f>
        <v>5060.0584658730641</v>
      </c>
      <c r="G99" s="63">
        <f t="shared" si="1"/>
        <v>25300.292329365322</v>
      </c>
      <c r="H99" s="63" t="str">
        <f>IFERROR(VLOOKUP(B99,#REF!,10,FALSE),"")</f>
        <v/>
      </c>
      <c r="I99" s="63" t="str">
        <f>IFERROR(VLOOKUP(B99,#REF!,2,FALSE),"")</f>
        <v/>
      </c>
    </row>
    <row r="100" spans="2:9" ht="15.6" x14ac:dyDescent="0.3">
      <c r="B100" s="22" t="s">
        <v>149</v>
      </c>
      <c r="C100" s="63">
        <f>SUM('Local dist eligible'!N100,'Local dist eligible'!Q100,'Local dist eligible'!T100)</f>
        <v>660170.21445001243</v>
      </c>
      <c r="D100" s="63" t="str">
        <f>IFERROR(VLOOKUP(B100,#REF!,9,FALSE),"")</f>
        <v/>
      </c>
      <c r="E100" s="63">
        <f>SUM('Local dist eligible'!O100,'Local dist eligible'!R100,'Local dist eligible'!U100)</f>
        <v>210781.36018056181</v>
      </c>
      <c r="F100" s="63">
        <f>SUM('Local dist eligible'!P100,'Local dist eligible'!S100,'Local dist eligible'!V100)</f>
        <v>52695.340045140452</v>
      </c>
      <c r="G100" s="63">
        <f t="shared" si="1"/>
        <v>263476.70022570225</v>
      </c>
      <c r="H100" s="63" t="str">
        <f>IFERROR(VLOOKUP(B100,#REF!,10,FALSE),"")</f>
        <v/>
      </c>
      <c r="I100" s="63" t="str">
        <f>IFERROR(VLOOKUP(B100,#REF!,2,FALSE),"")</f>
        <v/>
      </c>
    </row>
    <row r="101" spans="2:9" ht="15.6" x14ac:dyDescent="0.3">
      <c r="B101" s="22" t="s">
        <v>123</v>
      </c>
      <c r="C101" s="63">
        <f>SUM('Local dist eligible'!N101,'Local dist eligible'!Q101,'Local dist eligible'!T101)</f>
        <v>89295.093539444119</v>
      </c>
      <c r="D101" s="63" t="str">
        <f>IFERROR(VLOOKUP(B101,#REF!,9,FALSE),"")</f>
        <v/>
      </c>
      <c r="E101" s="63">
        <f>SUM('Local dist eligible'!O101,'Local dist eligible'!R101,'Local dist eligible'!U101)</f>
        <v>28510.436947499842</v>
      </c>
      <c r="F101" s="63">
        <f>SUM('Local dist eligible'!P101,'Local dist eligible'!S101,'Local dist eligible'!V101)</f>
        <v>7127.6092368749605</v>
      </c>
      <c r="G101" s="63">
        <f t="shared" si="1"/>
        <v>35638.046184374805</v>
      </c>
      <c r="H101" s="63" t="str">
        <f>IFERROR(VLOOKUP(B101,#REF!,10,FALSE),"")</f>
        <v/>
      </c>
      <c r="I101" s="63" t="str">
        <f>IFERROR(VLOOKUP(B101,#REF!,2,FALSE),"")</f>
        <v/>
      </c>
    </row>
    <row r="102" spans="2:9" ht="15.6" x14ac:dyDescent="0.3">
      <c r="B102" s="22" t="s">
        <v>112</v>
      </c>
      <c r="C102" s="63">
        <f>SUM('Local dist eligible'!N102,'Local dist eligible'!Q102,'Local dist eligible'!T102)</f>
        <v>64755.983864482383</v>
      </c>
      <c r="D102" s="63" t="str">
        <f>IFERROR(VLOOKUP(B102,#REF!,9,FALSE),"")</f>
        <v/>
      </c>
      <c r="E102" s="63">
        <f>SUM('Local dist eligible'!O102,'Local dist eligible'!R102,'Local dist eligible'!U102)</f>
        <v>20675.507710018966</v>
      </c>
      <c r="F102" s="63">
        <f>SUM('Local dist eligible'!P102,'Local dist eligible'!S102,'Local dist eligible'!V102)</f>
        <v>5168.8769275047416</v>
      </c>
      <c r="G102" s="63">
        <f t="shared" si="1"/>
        <v>25844.384637523708</v>
      </c>
      <c r="H102" s="63" t="str">
        <f>IFERROR(VLOOKUP(B102,#REF!,10,FALSE),"")</f>
        <v/>
      </c>
      <c r="I102" s="63" t="str">
        <f>IFERROR(VLOOKUP(B102,#REF!,2,FALSE),"")</f>
        <v/>
      </c>
    </row>
    <row r="103" spans="2:9" ht="15.6" x14ac:dyDescent="0.3">
      <c r="B103" s="22" t="s">
        <v>119</v>
      </c>
      <c r="C103" s="63">
        <f>SUM('Local dist eligible'!N103,'Local dist eligible'!Q103,'Local dist eligible'!T103)</f>
        <v>119628.15966543849</v>
      </c>
      <c r="D103" s="63" t="str">
        <f>IFERROR(VLOOKUP(B103,#REF!,9,FALSE),"")</f>
        <v/>
      </c>
      <c r="E103" s="63">
        <f>SUM('Local dist eligible'!O103,'Local dist eligible'!R103,'Local dist eligible'!U103)</f>
        <v>38195.280032719253</v>
      </c>
      <c r="F103" s="63">
        <f>SUM('Local dist eligible'!P103,'Local dist eligible'!S103,'Local dist eligible'!V103)</f>
        <v>9548.8200081798132</v>
      </c>
      <c r="G103" s="63">
        <f t="shared" si="1"/>
        <v>47744.100040899066</v>
      </c>
      <c r="H103" s="63" t="str">
        <f>IFERROR(VLOOKUP(B103,#REF!,10,FALSE),"")</f>
        <v/>
      </c>
      <c r="I103" s="63" t="str">
        <f>IFERROR(VLOOKUP(B103,#REF!,2,FALSE),"")</f>
        <v/>
      </c>
    </row>
    <row r="104" spans="2:9" ht="15.6" x14ac:dyDescent="0.3">
      <c r="B104" s="22" t="s">
        <v>70</v>
      </c>
      <c r="C104" s="63">
        <f>SUM('Local dist eligible'!N104,'Local dist eligible'!Q104,'Local dist eligible'!T104)</f>
        <v>1211959.3611689438</v>
      </c>
      <c r="D104" s="63" t="str">
        <f>IFERROR(VLOOKUP(B104,#REF!,9,FALSE),"")</f>
        <v/>
      </c>
      <c r="E104" s="63">
        <f>SUM('Local dist eligible'!O104,'Local dist eligible'!R104,'Local dist eligible'!U104)</f>
        <v>386958.44956224976</v>
      </c>
      <c r="F104" s="63">
        <f>SUM('Local dist eligible'!P104,'Local dist eligible'!S104,'Local dist eligible'!V104)</f>
        <v>96739.612390562441</v>
      </c>
      <c r="G104" s="63">
        <f t="shared" si="1"/>
        <v>483698.06195281219</v>
      </c>
      <c r="H104" s="63" t="str">
        <f>IFERROR(VLOOKUP(B104,#REF!,10,FALSE),"")</f>
        <v/>
      </c>
      <c r="I104" s="63" t="str">
        <f>IFERROR(VLOOKUP(B104,#REF!,2,FALSE),"")</f>
        <v/>
      </c>
    </row>
    <row r="105" spans="2:9" ht="15.6" x14ac:dyDescent="0.3">
      <c r="B105" s="22" t="s">
        <v>92</v>
      </c>
      <c r="C105" s="63">
        <f>SUM('Local dist eligible'!N105,'Local dist eligible'!Q105,'Local dist eligible'!T105)</f>
        <v>361611.04673797789</v>
      </c>
      <c r="D105" s="63" t="str">
        <f>IFERROR(VLOOKUP(B105,#REF!,9,FALSE),"")</f>
        <v/>
      </c>
      <c r="E105" s="63">
        <f>SUM('Local dist eligible'!O105,'Local dist eligible'!R105,'Local dist eligible'!U105)</f>
        <v>115456.38779121119</v>
      </c>
      <c r="F105" s="63">
        <f>SUM('Local dist eligible'!P105,'Local dist eligible'!S105,'Local dist eligible'!V105)</f>
        <v>28864.096947802798</v>
      </c>
      <c r="G105" s="63">
        <f t="shared" si="1"/>
        <v>144320.48473901401</v>
      </c>
      <c r="H105" s="63" t="str">
        <f>IFERROR(VLOOKUP(B105,#REF!,10,FALSE),"")</f>
        <v/>
      </c>
      <c r="I105" s="63" t="str">
        <f>IFERROR(VLOOKUP(B105,#REF!,2,FALSE),"")</f>
        <v/>
      </c>
    </row>
    <row r="106" spans="2:9" ht="15.6" x14ac:dyDescent="0.3">
      <c r="B106" s="22" t="s">
        <v>93</v>
      </c>
      <c r="C106" s="63">
        <f>SUM('Local dist eligible'!N106,'Local dist eligible'!Q106,'Local dist eligible'!T106)</f>
        <v>84182.779023827097</v>
      </c>
      <c r="D106" s="63" t="str">
        <f>IFERROR(VLOOKUP(B106,#REF!,9,FALSE),"")</f>
        <v/>
      </c>
      <c r="E106" s="63">
        <f>SUM('Local dist eligible'!O106,'Local dist eligible'!R106,'Local dist eligible'!U106)</f>
        <v>26878.160023024662</v>
      </c>
      <c r="F106" s="63">
        <f>SUM('Local dist eligible'!P106,'Local dist eligible'!S106,'Local dist eligible'!V106)</f>
        <v>6719.5400057561656</v>
      </c>
      <c r="G106" s="63">
        <f t="shared" si="1"/>
        <v>33597.700028780826</v>
      </c>
      <c r="H106" s="63" t="str">
        <f>IFERROR(VLOOKUP(B106,#REF!,10,FALSE),"")</f>
        <v/>
      </c>
      <c r="I106" s="63" t="str">
        <f>IFERROR(VLOOKUP(B106,#REF!,2,FALSE),"")</f>
        <v/>
      </c>
    </row>
    <row r="107" spans="2:9" ht="15.6" x14ac:dyDescent="0.3">
      <c r="B107" s="22" t="s">
        <v>48</v>
      </c>
      <c r="C107" s="63">
        <f>SUM('Local dist eligible'!N107,'Local dist eligible'!Q107,'Local dist eligible'!T107)</f>
        <v>31014.708061409983</v>
      </c>
      <c r="D107" s="63" t="str">
        <f>IFERROR(VLOOKUP(B107,#REF!,9,FALSE),"")</f>
        <v/>
      </c>
      <c r="E107" s="63">
        <f>SUM('Local dist eligible'!O107,'Local dist eligible'!R107,'Local dist eligible'!U107)</f>
        <v>9902.4800084827693</v>
      </c>
      <c r="F107" s="63">
        <f>SUM('Local dist eligible'!P107,'Local dist eligible'!S107,'Local dist eligible'!V107)</f>
        <v>2475.6200021206923</v>
      </c>
      <c r="G107" s="63">
        <f t="shared" si="1"/>
        <v>12378.100010603463</v>
      </c>
      <c r="H107" s="63" t="str">
        <f>IFERROR(VLOOKUP(B107,#REF!,10,FALSE),"")</f>
        <v/>
      </c>
      <c r="I107" s="63" t="str">
        <f>IFERROR(VLOOKUP(B107,#REF!,2,FALSE),"")</f>
        <v/>
      </c>
    </row>
    <row r="108" spans="2:9" ht="15.6" x14ac:dyDescent="0.3">
      <c r="B108" s="22" t="s">
        <v>128</v>
      </c>
      <c r="C108" s="63">
        <f>SUM('Local dist eligible'!N108,'Local dist eligible'!Q108,'Local dist eligible'!T108)</f>
        <v>28628.961287455371</v>
      </c>
      <c r="D108" s="63" t="str">
        <f>IFERROR(VLOOKUP(B108,#REF!,9,FALSE),"")</f>
        <v/>
      </c>
      <c r="E108" s="63">
        <f>SUM('Local dist eligible'!O108,'Local dist eligible'!R108,'Local dist eligible'!U108)</f>
        <v>9140.7507770610191</v>
      </c>
      <c r="F108" s="63">
        <f>SUM('Local dist eligible'!P108,'Local dist eligible'!S108,'Local dist eligible'!V108)</f>
        <v>2285.1876942652548</v>
      </c>
      <c r="G108" s="63">
        <f t="shared" si="1"/>
        <v>11425.938471326273</v>
      </c>
      <c r="H108" s="63" t="str">
        <f>IFERROR(VLOOKUP(B108,#REF!,10,FALSE),"")</f>
        <v/>
      </c>
      <c r="I108" s="63" t="str">
        <f>IFERROR(VLOOKUP(B108,#REF!,2,FALSE),"")</f>
        <v/>
      </c>
    </row>
    <row r="109" spans="2:9" ht="15.6" x14ac:dyDescent="0.3">
      <c r="B109" s="22" t="s">
        <v>146</v>
      </c>
      <c r="C109" s="63">
        <f>SUM('Local dist eligible'!N109,'Local dist eligible'!Q109,'Local dist eligible'!T109)</f>
        <v>1439968.5885654632</v>
      </c>
      <c r="D109" s="63" t="str">
        <f>IFERROR(VLOOKUP(B109,#REF!,9,FALSE),"")</f>
        <v/>
      </c>
      <c r="E109" s="63">
        <f>SUM('Local dist eligible'!O109,'Local dist eligible'!R109,'Local dist eligible'!U109)</f>
        <v>459758.00039384287</v>
      </c>
      <c r="F109" s="63">
        <f>SUM('Local dist eligible'!P109,'Local dist eligible'!S109,'Local dist eligible'!V109)</f>
        <v>114939.50009846072</v>
      </c>
      <c r="G109" s="63">
        <f t="shared" si="1"/>
        <v>574697.50049230363</v>
      </c>
      <c r="H109" s="63" t="str">
        <f>IFERROR(VLOOKUP(B109,#REF!,10,FALSE),"")</f>
        <v/>
      </c>
      <c r="I109" s="63" t="str">
        <f>IFERROR(VLOOKUP(B109,#REF!,2,FALSE),"")</f>
        <v/>
      </c>
    </row>
    <row r="110" spans="2:9" ht="15.6" x14ac:dyDescent="0.3">
      <c r="B110" s="22" t="s">
        <v>5</v>
      </c>
      <c r="C110" s="63">
        <f>SUM('Local dist eligible'!N110,'Local dist eligible'!Q110,'Local dist eligible'!T110)</f>
        <v>510549.80962628737</v>
      </c>
      <c r="D110" s="63" t="str">
        <f>IFERROR(VLOOKUP(B110,#REF!,9,FALSE),"")</f>
        <v/>
      </c>
      <c r="E110" s="63">
        <f>SUM('Local dist eligible'!O110,'Local dist eligible'!R110,'Local dist eligible'!U110)</f>
        <v>163010.05552425483</v>
      </c>
      <c r="F110" s="63">
        <f>SUM('Local dist eligible'!P110,'Local dist eligible'!S110,'Local dist eligible'!V110)</f>
        <v>40752.513881063707</v>
      </c>
      <c r="G110" s="63">
        <f t="shared" si="1"/>
        <v>203762.56940531853</v>
      </c>
      <c r="H110" s="63" t="str">
        <f>IFERROR(VLOOKUP(B110,#REF!,10,FALSE),"")</f>
        <v/>
      </c>
      <c r="I110" s="63" t="str">
        <f>IFERROR(VLOOKUP(B110,#REF!,2,FALSE),"")</f>
        <v/>
      </c>
    </row>
    <row r="111" spans="2:9" ht="15.6" x14ac:dyDescent="0.3">
      <c r="B111" s="22" t="s">
        <v>73</v>
      </c>
      <c r="C111" s="63">
        <f>SUM('Local dist eligible'!N111,'Local dist eligible'!Q111,'Local dist eligible'!T111)</f>
        <v>633586.17896880396</v>
      </c>
      <c r="D111" s="63" t="str">
        <f>IFERROR(VLOOKUP(B111,#REF!,9,FALSE),"")</f>
        <v/>
      </c>
      <c r="E111" s="63">
        <f>SUM('Local dist eligible'!O111,'Local dist eligible'!R111,'Local dist eligible'!U111)</f>
        <v>202293.52017329086</v>
      </c>
      <c r="F111" s="63">
        <f>SUM('Local dist eligible'!P111,'Local dist eligible'!S111,'Local dist eligible'!V111)</f>
        <v>50573.380043322715</v>
      </c>
      <c r="G111" s="63">
        <f t="shared" si="1"/>
        <v>252866.90021661358</v>
      </c>
      <c r="H111" s="63" t="str">
        <f>IFERROR(VLOOKUP(B111,#REF!,10,FALSE),"")</f>
        <v/>
      </c>
      <c r="I111" s="63" t="str">
        <f>IFERROR(VLOOKUP(B111,#REF!,2,FALSE),"")</f>
        <v/>
      </c>
    </row>
    <row r="112" spans="2:9" ht="15.6" x14ac:dyDescent="0.3">
      <c r="B112" s="22" t="s">
        <v>58</v>
      </c>
      <c r="C112" s="63">
        <f>SUM('Local dist eligible'!N112,'Local dist eligible'!Q112,'Local dist eligible'!T112)</f>
        <v>80092.927411333454</v>
      </c>
      <c r="D112" s="63" t="str">
        <f>IFERROR(VLOOKUP(B112,#REF!,9,FALSE),"")</f>
        <v/>
      </c>
      <c r="E112" s="63">
        <f>SUM('Local dist eligible'!O112,'Local dist eligible'!R112,'Local dist eligible'!U112)</f>
        <v>25572.338483444513</v>
      </c>
      <c r="F112" s="63">
        <f>SUM('Local dist eligible'!P112,'Local dist eligible'!S112,'Local dist eligible'!V112)</f>
        <v>6393.0846208611283</v>
      </c>
      <c r="G112" s="63">
        <f t="shared" si="1"/>
        <v>31965.423104305642</v>
      </c>
      <c r="H112" s="63" t="str">
        <f>IFERROR(VLOOKUP(B112,#REF!,10,FALSE),"")</f>
        <v/>
      </c>
      <c r="I112" s="63" t="str">
        <f>IFERROR(VLOOKUP(B112,#REF!,2,FALSE),"")</f>
        <v/>
      </c>
    </row>
    <row r="113" spans="2:9" ht="15.6" x14ac:dyDescent="0.3">
      <c r="B113" s="22" t="s">
        <v>27</v>
      </c>
      <c r="C113" s="63">
        <f>SUM('Local dist eligible'!N113,'Local dist eligible'!Q113,'Local dist eligible'!T113)</f>
        <v>209264.0741725908</v>
      </c>
      <c r="D113" s="63" t="str">
        <f>IFERROR(VLOOKUP(B113,#REF!,9,FALSE),"")</f>
        <v/>
      </c>
      <c r="E113" s="63">
        <f>SUM('Local dist eligible'!O113,'Local dist eligible'!R113,'Local dist eligible'!U113)</f>
        <v>66814.535441850894</v>
      </c>
      <c r="F113" s="63">
        <f>SUM('Local dist eligible'!P113,'Local dist eligible'!S113,'Local dist eligible'!V113)</f>
        <v>16703.633860462724</v>
      </c>
      <c r="G113" s="63">
        <f t="shared" si="1"/>
        <v>83518.169302313618</v>
      </c>
      <c r="H113" s="63" t="str">
        <f>IFERROR(VLOOKUP(B113,#REF!,10,FALSE),"")</f>
        <v/>
      </c>
      <c r="I113" s="63" t="str">
        <f>IFERROR(VLOOKUP(B113,#REF!,2,FALSE),"")</f>
        <v/>
      </c>
    </row>
    <row r="114" spans="2:9" ht="15.6" x14ac:dyDescent="0.3">
      <c r="B114" s="22" t="s">
        <v>76</v>
      </c>
      <c r="C114" s="63">
        <f>SUM('Local dist eligible'!N114,'Local dist eligible'!Q114,'Local dist eligible'!T114)</f>
        <v>362633.50964110135</v>
      </c>
      <c r="D114" s="63" t="str">
        <f>IFERROR(VLOOKUP(B114,#REF!,9,FALSE),"")</f>
        <v/>
      </c>
      <c r="E114" s="63">
        <f>SUM('Local dist eligible'!O114,'Local dist eligible'!R114,'Local dist eligible'!U114)</f>
        <v>115782.84317610622</v>
      </c>
      <c r="F114" s="63">
        <f>SUM('Local dist eligible'!P114,'Local dist eligible'!S114,'Local dist eligible'!V114)</f>
        <v>28945.710794026556</v>
      </c>
      <c r="G114" s="63">
        <f t="shared" si="1"/>
        <v>144728.55397013278</v>
      </c>
      <c r="H114" s="63" t="str">
        <f>IFERROR(VLOOKUP(B114,#REF!,10,FALSE),"")</f>
        <v/>
      </c>
      <c r="I114" s="63" t="str">
        <f>IFERROR(VLOOKUP(B114,#REF!,2,FALSE),"")</f>
        <v/>
      </c>
    </row>
    <row r="115" spans="2:9" ht="15.6" x14ac:dyDescent="0.3">
      <c r="B115" s="22" t="s">
        <v>74</v>
      </c>
      <c r="C115" s="63">
        <f>SUM('Local dist eligible'!N115,'Local dist eligible'!Q115,'Local dist eligible'!T115)</f>
        <v>267885.28061833273</v>
      </c>
      <c r="D115" s="63" t="str">
        <f>IFERROR(VLOOKUP(B115,#REF!,9,FALSE),"")</f>
        <v/>
      </c>
      <c r="E115" s="63">
        <f>SUM('Local dist eligible'!O115,'Local dist eligible'!R115,'Local dist eligible'!U115)</f>
        <v>85531.310842499646</v>
      </c>
      <c r="F115" s="63">
        <f>SUM('Local dist eligible'!P115,'Local dist eligible'!S115,'Local dist eligible'!V115)</f>
        <v>21382.827710624912</v>
      </c>
      <c r="G115" s="63">
        <f t="shared" si="1"/>
        <v>106914.13855312456</v>
      </c>
      <c r="H115" s="63" t="str">
        <f>IFERROR(VLOOKUP(B115,#REF!,10,FALSE),"")</f>
        <v/>
      </c>
      <c r="I115" s="63" t="str">
        <f>IFERROR(VLOOKUP(B115,#REF!,2,FALSE),"")</f>
        <v/>
      </c>
    </row>
    <row r="116" spans="2:9" ht="15.6" x14ac:dyDescent="0.3">
      <c r="B116" s="22" t="s">
        <v>100</v>
      </c>
      <c r="C116" s="63">
        <f>SUM('Local dist eligible'!N116,'Local dist eligible'!Q116,'Local dist eligible'!T116)</f>
        <v>143485.62740498467</v>
      </c>
      <c r="D116" s="63" t="str">
        <f>IFERROR(VLOOKUP(B116,#REF!,9,FALSE),"")</f>
        <v/>
      </c>
      <c r="E116" s="63">
        <f>SUM('Local dist eligible'!O116,'Local dist eligible'!R116,'Local dist eligible'!U116)</f>
        <v>45812.57234693678</v>
      </c>
      <c r="F116" s="63">
        <f>SUM('Local dist eligible'!P116,'Local dist eligible'!S116,'Local dist eligible'!V116)</f>
        <v>11453.143086734195</v>
      </c>
      <c r="G116" s="63">
        <f t="shared" si="1"/>
        <v>57265.715433670979</v>
      </c>
      <c r="H116" s="63" t="str">
        <f>IFERROR(VLOOKUP(B116,#REF!,10,FALSE),"")</f>
        <v/>
      </c>
      <c r="I116" s="63" t="str">
        <f>IFERROR(VLOOKUP(B116,#REF!,2,FALSE),"")</f>
        <v/>
      </c>
    </row>
    <row r="117" spans="2:9" ht="15.6" x14ac:dyDescent="0.3">
      <c r="B117" s="22" t="s">
        <v>36</v>
      </c>
      <c r="C117" s="63">
        <f>SUM('Local dist eligible'!N117,'Local dist eligible'!Q117,'Local dist eligible'!T117)</f>
        <v>224941.83868714966</v>
      </c>
      <c r="D117" s="63" t="str">
        <f>IFERROR(VLOOKUP(B117,#REF!,9,FALSE),"")</f>
        <v/>
      </c>
      <c r="E117" s="63">
        <f>SUM('Local dist eligible'!O117,'Local dist eligible'!R117,'Local dist eligible'!U117)</f>
        <v>71820.184676908117</v>
      </c>
      <c r="F117" s="63">
        <f>SUM('Local dist eligible'!P117,'Local dist eligible'!S117,'Local dist eligible'!V117)</f>
        <v>17955.046169227029</v>
      </c>
      <c r="G117" s="63">
        <f t="shared" si="1"/>
        <v>89775.230846135149</v>
      </c>
      <c r="H117" s="63" t="str">
        <f>IFERROR(VLOOKUP(B117,#REF!,10,FALSE),"")</f>
        <v/>
      </c>
      <c r="I117" s="63" t="str">
        <f>IFERROR(VLOOKUP(B117,#REF!,2,FALSE),"")</f>
        <v/>
      </c>
    </row>
    <row r="118" spans="2:9" ht="15.6" x14ac:dyDescent="0.3">
      <c r="B118" s="22" t="s">
        <v>87</v>
      </c>
      <c r="C118" s="63">
        <f>SUM('Local dist eligible'!N118,'Local dist eligible'!Q118,'Local dist eligible'!T118)</f>
        <v>201766.01288301911</v>
      </c>
      <c r="D118" s="63" t="str">
        <f>IFERROR(VLOOKUP(B118,#REF!,9,FALSE),"")</f>
        <v/>
      </c>
      <c r="E118" s="63">
        <f>SUM('Local dist eligible'!O118,'Local dist eligible'!R118,'Local dist eligible'!U118)</f>
        <v>64420.529285953955</v>
      </c>
      <c r="F118" s="63">
        <f>SUM('Local dist eligible'!P118,'Local dist eligible'!S118,'Local dist eligible'!V118)</f>
        <v>16105.132321488489</v>
      </c>
      <c r="G118" s="63">
        <f t="shared" si="1"/>
        <v>80525.661607442438</v>
      </c>
      <c r="H118" s="63" t="str">
        <f>IFERROR(VLOOKUP(B118,#REF!,10,FALSE),"")</f>
        <v/>
      </c>
      <c r="I118" s="63" t="str">
        <f>IFERROR(VLOOKUP(B118,#REF!,2,FALSE),"")</f>
        <v/>
      </c>
    </row>
    <row r="119" spans="2:9" ht="15.6" x14ac:dyDescent="0.3">
      <c r="B119" s="22" t="s">
        <v>153</v>
      </c>
      <c r="C119" s="63">
        <f>SUM('Local dist eligible'!N119,'Local dist eligible'!Q119,'Local dist eligible'!T119)</f>
        <v>46692.472575968881</v>
      </c>
      <c r="D119" s="63" t="str">
        <f>IFERROR(VLOOKUP(B119,#REF!,9,FALSE),"")</f>
        <v/>
      </c>
      <c r="E119" s="63">
        <f>SUM('Local dist eligible'!O119,'Local dist eligible'!R119,'Local dist eligible'!U119)</f>
        <v>14908.129243539996</v>
      </c>
      <c r="F119" s="63">
        <f>SUM('Local dist eligible'!P119,'Local dist eligible'!S119,'Local dist eligible'!V119)</f>
        <v>3727.0323108849989</v>
      </c>
      <c r="G119" s="63">
        <f t="shared" si="1"/>
        <v>18635.161554424994</v>
      </c>
      <c r="H119" s="63" t="str">
        <f>IFERROR(VLOOKUP(B119,#REF!,10,FALSE),"")</f>
        <v/>
      </c>
      <c r="I119" s="63" t="str">
        <f>IFERROR(VLOOKUP(B119,#REF!,2,FALSE),"")</f>
        <v/>
      </c>
    </row>
    <row r="120" spans="2:9" ht="15.6" x14ac:dyDescent="0.3">
      <c r="B120" s="22" t="s">
        <v>42</v>
      </c>
      <c r="C120" s="63">
        <f>SUM('Local dist eligible'!N120,'Local dist eligible'!Q120,'Local dist eligible'!T120)</f>
        <v>482943.3112419555</v>
      </c>
      <c r="D120" s="63" t="str">
        <f>IFERROR(VLOOKUP(B120,#REF!,9,FALSE),"")</f>
        <v/>
      </c>
      <c r="E120" s="63">
        <f>SUM('Local dist eligible'!O120,'Local dist eligible'!R120,'Local dist eligible'!U120)</f>
        <v>154195.76013208885</v>
      </c>
      <c r="F120" s="63">
        <f>SUM('Local dist eligible'!P120,'Local dist eligible'!S120,'Local dist eligible'!V120)</f>
        <v>38548.940033022212</v>
      </c>
      <c r="G120" s="63">
        <f t="shared" si="1"/>
        <v>192744.70016511105</v>
      </c>
      <c r="H120" s="63" t="str">
        <f>IFERROR(VLOOKUP(B120,#REF!,10,FALSE),"")</f>
        <v/>
      </c>
      <c r="I120" s="63" t="str">
        <f>IFERROR(VLOOKUP(B120,#REF!,2,FALSE),"")</f>
        <v/>
      </c>
    </row>
    <row r="121" spans="2:9" ht="15.6" x14ac:dyDescent="0.3">
      <c r="B121" s="22" t="s">
        <v>43</v>
      </c>
      <c r="C121" s="63">
        <f>SUM('Local dist eligible'!N121,'Local dist eligible'!Q121,'Local dist eligible'!T121)</f>
        <v>491804.65640235826</v>
      </c>
      <c r="D121" s="63" t="str">
        <f>IFERROR(VLOOKUP(B121,#REF!,9,FALSE),"")</f>
        <v/>
      </c>
      <c r="E121" s="63">
        <f>SUM('Local dist eligible'!O121,'Local dist eligible'!R121,'Local dist eligible'!U121)</f>
        <v>157025.0401345125</v>
      </c>
      <c r="F121" s="63">
        <f>SUM('Local dist eligible'!P121,'Local dist eligible'!S121,'Local dist eligible'!V121)</f>
        <v>39256.260033628125</v>
      </c>
      <c r="G121" s="63">
        <f t="shared" si="1"/>
        <v>196281.30016814062</v>
      </c>
      <c r="H121" s="63" t="str">
        <f>IFERROR(VLOOKUP(B121,#REF!,10,FALSE),"")</f>
        <v/>
      </c>
      <c r="I121" s="63" t="str">
        <f>IFERROR(VLOOKUP(B121,#REF!,2,FALSE),"")</f>
        <v/>
      </c>
    </row>
    <row r="122" spans="2:9" ht="15.6" x14ac:dyDescent="0.3">
      <c r="B122" s="22" t="s">
        <v>61</v>
      </c>
      <c r="C122" s="63">
        <f>SUM('Local dist eligible'!N122,'Local dist eligible'!Q122,'Local dist eligible'!T122)</f>
        <v>149961.22579143289</v>
      </c>
      <c r="D122" s="63" t="str">
        <f>IFERROR(VLOOKUP(B122,#REF!,9,FALSE),"")</f>
        <v/>
      </c>
      <c r="E122" s="63">
        <f>SUM('Local dist eligible'!O122,'Local dist eligible'!R122,'Local dist eligible'!U122)</f>
        <v>47880.123117938667</v>
      </c>
      <c r="F122" s="63">
        <f>SUM('Local dist eligible'!P122,'Local dist eligible'!S122,'Local dist eligible'!V122)</f>
        <v>11970.030779484667</v>
      </c>
      <c r="G122" s="63">
        <f t="shared" si="1"/>
        <v>59850.153897423334</v>
      </c>
      <c r="H122" s="63" t="str">
        <f>IFERROR(VLOOKUP(B122,#REF!,10,FALSE),"")</f>
        <v/>
      </c>
      <c r="I122" s="63" t="str">
        <f>IFERROR(VLOOKUP(B122,#REF!,2,FALSE),"")</f>
        <v/>
      </c>
    </row>
    <row r="123" spans="2:9" ht="15.6" x14ac:dyDescent="0.3">
      <c r="B123" s="22" t="s">
        <v>154</v>
      </c>
      <c r="C123" s="63">
        <f>SUM('Local dist eligible'!N123,'Local dist eligible'!Q123,'Local dist eligible'!T123)</f>
        <v>241982.88707253974</v>
      </c>
      <c r="D123" s="63" t="str">
        <f>IFERROR(VLOOKUP(B123,#REF!,9,FALSE),"")</f>
        <v/>
      </c>
      <c r="E123" s="63">
        <f>SUM('Local dist eligible'!O123,'Local dist eligible'!R123,'Local dist eligible'!U123)</f>
        <v>77261.107758492042</v>
      </c>
      <c r="F123" s="63">
        <f>SUM('Local dist eligible'!P123,'Local dist eligible'!S123,'Local dist eligible'!V123)</f>
        <v>19315.276939623011</v>
      </c>
      <c r="G123" s="63">
        <f t="shared" si="1"/>
        <v>96576.384698115056</v>
      </c>
      <c r="H123" s="63" t="str">
        <f>IFERROR(VLOOKUP(B123,#REF!,10,FALSE),"")</f>
        <v/>
      </c>
      <c r="I123" s="63" t="str">
        <f>IFERROR(VLOOKUP(B123,#REF!,2,FALSE),"")</f>
        <v/>
      </c>
    </row>
    <row r="124" spans="2:9" ht="15.6" x14ac:dyDescent="0.3">
      <c r="B124" s="22" t="s">
        <v>120</v>
      </c>
      <c r="C124" s="63">
        <f>SUM('Local dist eligible'!N124,'Local dist eligible'!Q124,'Local dist eligible'!T124)</f>
        <v>19767.616127052512</v>
      </c>
      <c r="D124" s="63" t="str">
        <f>IFERROR(VLOOKUP(B124,#REF!,9,FALSE),"")</f>
        <v/>
      </c>
      <c r="E124" s="63">
        <f>SUM('Local dist eligible'!O124,'Local dist eligible'!R124,'Local dist eligible'!U124)</f>
        <v>6311.4707746373697</v>
      </c>
      <c r="F124" s="63">
        <f>SUM('Local dist eligible'!P124,'Local dist eligible'!S124,'Local dist eligible'!V124)</f>
        <v>1577.8676936593424</v>
      </c>
      <c r="G124" s="63">
        <f t="shared" si="1"/>
        <v>7889.3384682967117</v>
      </c>
      <c r="H124" s="63" t="str">
        <f>IFERROR(VLOOKUP(B124,#REF!,10,FALSE),"")</f>
        <v/>
      </c>
      <c r="I124" s="63" t="str">
        <f>IFERROR(VLOOKUP(B124,#REF!,2,FALSE),"")</f>
        <v/>
      </c>
    </row>
    <row r="125" spans="2:9" ht="15.6" x14ac:dyDescent="0.3">
      <c r="B125" s="22" t="s">
        <v>121</v>
      </c>
      <c r="C125" s="63">
        <f>SUM('Local dist eligible'!N125,'Local dist eligible'!Q125,'Local dist eligible'!T125)</f>
        <v>27606.498384331961</v>
      </c>
      <c r="D125" s="63" t="str">
        <f>IFERROR(VLOOKUP(B125,#REF!,9,FALSE),"")</f>
        <v/>
      </c>
      <c r="E125" s="63">
        <f>SUM('Local dist eligible'!O125,'Local dist eligible'!R125,'Local dist eligible'!U125)</f>
        <v>8814.2953921659828</v>
      </c>
      <c r="F125" s="63">
        <f>SUM('Local dist eligible'!P125,'Local dist eligible'!S125,'Local dist eligible'!V125)</f>
        <v>2203.5738480414957</v>
      </c>
      <c r="G125" s="63">
        <f t="shared" si="1"/>
        <v>11017.869240207478</v>
      </c>
      <c r="H125" s="63" t="str">
        <f>IFERROR(VLOOKUP(B125,#REF!,10,FALSE),"")</f>
        <v/>
      </c>
      <c r="I125" s="63" t="str">
        <f>IFERROR(VLOOKUP(B125,#REF!,2,FALSE),"")</f>
        <v/>
      </c>
    </row>
    <row r="126" spans="2:9" ht="15.6" x14ac:dyDescent="0.3">
      <c r="B126" s="22" t="s">
        <v>77</v>
      </c>
      <c r="C126" s="63">
        <f>SUM('Local dist eligible'!N126,'Local dist eligible'!Q126,'Local dist eligible'!T126)</f>
        <v>547358.47413872997</v>
      </c>
      <c r="D126" s="63" t="str">
        <f>IFERROR(VLOOKUP(B126,#REF!,9,FALSE),"")</f>
        <v/>
      </c>
      <c r="E126" s="63">
        <f>SUM('Local dist eligible'!O126,'Local dist eligible'!R126,'Local dist eligible'!U126)</f>
        <v>174762.44938047614</v>
      </c>
      <c r="F126" s="63">
        <f>SUM('Local dist eligible'!P126,'Local dist eligible'!S126,'Local dist eligible'!V126)</f>
        <v>43690.612345119036</v>
      </c>
      <c r="G126" s="63">
        <f t="shared" si="1"/>
        <v>218453.06172559518</v>
      </c>
      <c r="H126" s="63" t="str">
        <f>IFERROR(VLOOKUP(B126,#REF!,10,FALSE),"")</f>
        <v/>
      </c>
      <c r="I126" s="63" t="str">
        <f>IFERROR(VLOOKUP(B126,#REF!,2,FALSE),"")</f>
        <v/>
      </c>
    </row>
    <row r="127" spans="2:9" ht="15.6" x14ac:dyDescent="0.3">
      <c r="B127" s="22" t="s">
        <v>150</v>
      </c>
      <c r="C127" s="63">
        <f>SUM('Local dist eligible'!N127,'Local dist eligible'!Q127,'Local dist eligible'!T127)</f>
        <v>1656049.0820922102</v>
      </c>
      <c r="D127" s="63" t="str">
        <f>IFERROR(VLOOKUP(B127,#REF!,9,FALSE),"")</f>
        <v/>
      </c>
      <c r="E127" s="63">
        <f>SUM('Local dist eligible'!O127,'Local dist eligible'!R127,'Local dist eligible'!U127)</f>
        <v>528748.90506832732</v>
      </c>
      <c r="F127" s="63">
        <f>SUM('Local dist eligible'!P127,'Local dist eligible'!S127,'Local dist eligible'!V127)</f>
        <v>132187.22626708183</v>
      </c>
      <c r="G127" s="63">
        <f t="shared" si="1"/>
        <v>660936.13133540913</v>
      </c>
      <c r="H127" s="63" t="str">
        <f>IFERROR(VLOOKUP(B127,#REF!,10,FALSE),"")</f>
        <v/>
      </c>
      <c r="I127" s="63" t="str">
        <f>IFERROR(VLOOKUP(B127,#REF!,2,FALSE),"")</f>
        <v/>
      </c>
    </row>
    <row r="128" spans="2:9" ht="15.6" x14ac:dyDescent="0.3">
      <c r="B128" s="22" t="s">
        <v>37</v>
      </c>
      <c r="C128" s="63">
        <f>SUM('Local dist eligible'!N128,'Local dist eligible'!Q128,'Local dist eligible'!T128)</f>
        <v>261068.86126417667</v>
      </c>
      <c r="D128" s="63" t="str">
        <f>IFERROR(VLOOKUP(B128,#REF!,9,FALSE),"")</f>
        <v/>
      </c>
      <c r="E128" s="63">
        <f>SUM('Local dist eligible'!O128,'Local dist eligible'!R128,'Local dist eligible'!U128)</f>
        <v>83354.941609866073</v>
      </c>
      <c r="F128" s="63">
        <f>SUM('Local dist eligible'!P128,'Local dist eligible'!S128,'Local dist eligible'!V128)</f>
        <v>20838.735402466518</v>
      </c>
      <c r="G128" s="63">
        <f t="shared" si="1"/>
        <v>104193.6770123326</v>
      </c>
      <c r="H128" s="63" t="str">
        <f>IFERROR(VLOOKUP(B128,#REF!,10,FALSE),"")</f>
        <v/>
      </c>
      <c r="I128" s="63" t="str">
        <f>IFERROR(VLOOKUP(B128,#REF!,2,FALSE),"")</f>
        <v/>
      </c>
    </row>
    <row r="129" spans="2:9" ht="15.6" x14ac:dyDescent="0.3">
      <c r="B129" s="22" t="s">
        <v>82</v>
      </c>
      <c r="C129" s="63">
        <f>SUM('Local dist eligible'!N129,'Local dist eligible'!Q129,'Local dist eligible'!T129)</f>
        <v>339457.68383697118</v>
      </c>
      <c r="D129" s="63" t="str">
        <f>IFERROR(VLOOKUP(B129,#REF!,9,FALSE),"")</f>
        <v/>
      </c>
      <c r="E129" s="63">
        <f>SUM('Local dist eligible'!O129,'Local dist eligible'!R129,'Local dist eligible'!U129)</f>
        <v>108383.18778515219</v>
      </c>
      <c r="F129" s="63">
        <f>SUM('Local dist eligible'!P129,'Local dist eligible'!S129,'Local dist eligible'!V129)</f>
        <v>27095.796946288046</v>
      </c>
      <c r="G129" s="63">
        <f t="shared" si="1"/>
        <v>135478.98473144023</v>
      </c>
      <c r="H129" s="63" t="str">
        <f>IFERROR(VLOOKUP(B129,#REF!,10,FALSE),"")</f>
        <v/>
      </c>
      <c r="I129" s="63" t="str">
        <f>IFERROR(VLOOKUP(B129,#REF!,2,FALSE),"")</f>
        <v/>
      </c>
    </row>
    <row r="130" spans="2:9" ht="15.6" x14ac:dyDescent="0.3">
      <c r="B130" s="22" t="s">
        <v>62</v>
      </c>
      <c r="C130" s="63">
        <f>SUM('Local dist eligible'!N130,'Local dist eligible'!Q130,'Local dist eligible'!T130)</f>
        <v>123718.01127793215</v>
      </c>
      <c r="D130" s="63" t="str">
        <f>IFERROR(VLOOKUP(B130,#REF!,9,FALSE),"")</f>
        <v/>
      </c>
      <c r="E130" s="63">
        <f>SUM('Local dist eligible'!O130,'Local dist eligible'!R130,'Local dist eligible'!U130)</f>
        <v>39501.101572299405</v>
      </c>
      <c r="F130" s="63">
        <f>SUM('Local dist eligible'!P130,'Local dist eligible'!S130,'Local dist eligible'!V130)</f>
        <v>9875.2753930748513</v>
      </c>
      <c r="G130" s="63">
        <f t="shared" si="1"/>
        <v>49376.376965374257</v>
      </c>
      <c r="H130" s="63" t="str">
        <f>IFERROR(VLOOKUP(B130,#REF!,10,FALSE),"")</f>
        <v/>
      </c>
      <c r="I130" s="63" t="str">
        <f>IFERROR(VLOOKUP(B130,#REF!,2,FALSE),"")</f>
        <v/>
      </c>
    </row>
    <row r="131" spans="2:9" ht="15.6" x14ac:dyDescent="0.3">
      <c r="B131" s="22" t="s">
        <v>147</v>
      </c>
      <c r="C131" s="63">
        <f>SUM('Local dist eligible'!N131,'Local dist eligible'!Q131,'Local dist eligible'!T131)</f>
        <v>76003.075798839855</v>
      </c>
      <c r="D131" s="63" t="str">
        <f>IFERROR(VLOOKUP(B131,#REF!,9,FALSE),"")</f>
        <v/>
      </c>
      <c r="E131" s="63">
        <f>SUM('Local dist eligible'!O131,'Local dist eligible'!R131,'Local dist eligible'!U131)</f>
        <v>24266.516943864372</v>
      </c>
      <c r="F131" s="63">
        <f>SUM('Local dist eligible'!P131,'Local dist eligible'!S131,'Local dist eligible'!V131)</f>
        <v>6066.6292359660929</v>
      </c>
      <c r="G131" s="63">
        <f t="shared" si="1"/>
        <v>30333.146179830466</v>
      </c>
      <c r="H131" s="63" t="str">
        <f>IFERROR(VLOOKUP(B131,#REF!,10,FALSE),"")</f>
        <v/>
      </c>
      <c r="I131" s="63" t="str">
        <f>IFERROR(VLOOKUP(B131,#REF!,2,FALSE),"")</f>
        <v/>
      </c>
    </row>
    <row r="132" spans="2:9" ht="15.6" x14ac:dyDescent="0.3">
      <c r="B132" s="22" t="s">
        <v>132</v>
      </c>
      <c r="C132" s="63">
        <f>SUM('Local dist eligible'!N132,'Local dist eligible'!Q132,'Local dist eligible'!T132)</f>
        <v>29310.603222870974</v>
      </c>
      <c r="D132" s="63" t="str">
        <f>IFERROR(VLOOKUP(B132,#REF!,9,FALSE),"")</f>
        <v/>
      </c>
      <c r="E132" s="63">
        <f>SUM('Local dist eligible'!O132,'Local dist eligible'!R132,'Local dist eligible'!U132)</f>
        <v>9358.3877003243761</v>
      </c>
      <c r="F132" s="63">
        <f>SUM('Local dist eligible'!P132,'Local dist eligible'!S132,'Local dist eligible'!V132)</f>
        <v>2339.596925081094</v>
      </c>
      <c r="G132" s="63">
        <f t="shared" si="1"/>
        <v>11697.98462540547</v>
      </c>
      <c r="H132" s="63" t="str">
        <f>IFERROR(VLOOKUP(B132,#REF!,10,FALSE),"")</f>
        <v/>
      </c>
      <c r="I132" s="63" t="str">
        <f>IFERROR(VLOOKUP(B132,#REF!,2,FALSE),"")</f>
        <v/>
      </c>
    </row>
    <row r="133" spans="2:9" ht="15.6" x14ac:dyDescent="0.3">
      <c r="B133" s="22" t="s">
        <v>38</v>
      </c>
      <c r="C133" s="63">
        <f>SUM('Local dist eligible'!N133,'Local dist eligible'!Q133,'Local dist eligible'!T133)</f>
        <v>221192.80804236385</v>
      </c>
      <c r="D133" s="63" t="str">
        <f>IFERROR(VLOOKUP(B133,#REF!,9,FALSE),"")</f>
        <v/>
      </c>
      <c r="E133" s="63">
        <f>SUM('Local dist eligible'!O133,'Local dist eligible'!R133,'Local dist eligible'!U133)</f>
        <v>70623.181598959651</v>
      </c>
      <c r="F133" s="63">
        <f>SUM('Local dist eligible'!P133,'Local dist eligible'!S133,'Local dist eligible'!V133)</f>
        <v>17655.795399739913</v>
      </c>
      <c r="G133" s="63">
        <f t="shared" ref="G133:G136" si="2">SUM(E133,F133)</f>
        <v>88278.976998699567</v>
      </c>
      <c r="H133" s="63" t="str">
        <f>IFERROR(VLOOKUP(B133,#REF!,10,FALSE),"")</f>
        <v/>
      </c>
      <c r="I133" s="63" t="str">
        <f>IFERROR(VLOOKUP(B133,#REF!,2,FALSE),"")</f>
        <v/>
      </c>
    </row>
    <row r="134" spans="2:9" ht="15.6" x14ac:dyDescent="0.3">
      <c r="B134" s="22" t="s">
        <v>101</v>
      </c>
      <c r="C134" s="63">
        <f>SUM('Local dist eligible'!N134,'Local dist eligible'!Q134,'Local dist eligible'!T134)</f>
        <v>598481.61929490033</v>
      </c>
      <c r="D134" s="63" t="str">
        <f>IFERROR(VLOOKUP(B134,#REF!,9,FALSE),"")</f>
        <v/>
      </c>
      <c r="E134" s="63">
        <f>SUM('Local dist eligible'!O134,'Local dist eligible'!R134,'Local dist eligible'!U134)</f>
        <v>191085.21862522795</v>
      </c>
      <c r="F134" s="63">
        <f>SUM('Local dist eligible'!P134,'Local dist eligible'!S134,'Local dist eligible'!V134)</f>
        <v>47771.304656306987</v>
      </c>
      <c r="G134" s="63">
        <f t="shared" si="2"/>
        <v>238856.52328153493</v>
      </c>
      <c r="H134" s="63" t="str">
        <f>IFERROR(VLOOKUP(B134,#REF!,10,FALSE),"")</f>
        <v/>
      </c>
      <c r="I134" s="63" t="str">
        <f>IFERROR(VLOOKUP(B134,#REF!,2,FALSE),"")</f>
        <v/>
      </c>
    </row>
    <row r="135" spans="2:9" ht="15.6" x14ac:dyDescent="0.3">
      <c r="B135" s="22" t="s">
        <v>88</v>
      </c>
      <c r="C135" s="63">
        <f>SUM('Local dist eligible'!N135,'Local dist eligible'!Q135,'Local dist eligible'!T135)</f>
        <v>218807.06126840922</v>
      </c>
      <c r="D135" s="63" t="str">
        <f>IFERROR(VLOOKUP(B135,#REF!,9,FALSE),"")</f>
        <v/>
      </c>
      <c r="E135" s="63">
        <f>SUM('Local dist eligible'!O135,'Local dist eligible'!R135,'Local dist eligible'!U135)</f>
        <v>69861.452367537888</v>
      </c>
      <c r="F135" s="63">
        <f>SUM('Local dist eligible'!P135,'Local dist eligible'!S135,'Local dist eligible'!V135)</f>
        <v>17465.363091884472</v>
      </c>
      <c r="G135" s="63">
        <f t="shared" si="2"/>
        <v>87326.81545942236</v>
      </c>
      <c r="H135" s="63" t="str">
        <f>IFERROR(VLOOKUP(B135,#REF!,10,FALSE),"")</f>
        <v/>
      </c>
      <c r="I135" s="63" t="str">
        <f>IFERROR(VLOOKUP(B135,#REF!,2,FALSE),"")</f>
        <v/>
      </c>
    </row>
    <row r="136" spans="2:9" ht="15.6" x14ac:dyDescent="0.3">
      <c r="B136" s="22" t="s">
        <v>133</v>
      </c>
      <c r="C136" s="63">
        <f>SUM('Local dist eligible'!N136,'Local dist eligible'!Q136,'Local dist eligible'!T136)</f>
        <v>191200.56288407726</v>
      </c>
      <c r="D136" s="63" t="str">
        <f>IFERROR(VLOOKUP(B136,#REF!,9,FALSE),"")</f>
        <v/>
      </c>
      <c r="E136" s="63">
        <f>SUM('Local dist eligible'!O136,'Local dist eligible'!R136,'Local dist eligible'!U136)</f>
        <v>61047.156975371909</v>
      </c>
      <c r="F136" s="63">
        <f>SUM('Local dist eligible'!P136,'Local dist eligible'!S136,'Local dist eligible'!V136)</f>
        <v>15261.789243842977</v>
      </c>
      <c r="G136" s="63">
        <f t="shared" si="2"/>
        <v>76308.946219214879</v>
      </c>
      <c r="H136" s="63" t="str">
        <f>IFERROR(VLOOKUP(B136,#REF!,10,FALSE),"")</f>
        <v/>
      </c>
      <c r="I136" s="63" t="str">
        <f>IFERROR(VLOOKUP(B136,#REF!,2,FALSE),"")</f>
        <v/>
      </c>
    </row>
    <row r="138" spans="2:9" x14ac:dyDescent="0.3">
      <c r="C138" s="63">
        <f>SUM(C4:C136)</f>
        <v>34081755.949812479</v>
      </c>
      <c r="D138" s="63">
        <f t="shared" ref="D138:I138" si="3">SUM(D4:D136)</f>
        <v>0</v>
      </c>
      <c r="E138" s="63">
        <f t="shared" si="3"/>
        <v>10881737.344706254</v>
      </c>
      <c r="F138" s="63">
        <f t="shared" si="3"/>
        <v>2718448.3992517856</v>
      </c>
      <c r="G138" s="63">
        <f t="shared" si="3"/>
        <v>13600185.743958035</v>
      </c>
      <c r="H138" s="63">
        <f t="shared" si="3"/>
        <v>0</v>
      </c>
      <c r="I138" s="63">
        <f t="shared" si="3"/>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E0BA-17AA-4E9D-BAD4-D1F685EEC55B}">
  <dimension ref="A1:C65"/>
  <sheetViews>
    <sheetView workbookViewId="0">
      <selection activeCell="N27" sqref="N27"/>
    </sheetView>
  </sheetViews>
  <sheetFormatPr defaultRowHeight="14.4" x14ac:dyDescent="0.3"/>
  <cols>
    <col min="1" max="1" width="21.109375" style="3" bestFit="1" customWidth="1"/>
    <col min="2" max="2" width="16.44140625" style="3" bestFit="1" customWidth="1"/>
    <col min="3" max="3" width="18.109375" customWidth="1"/>
    <col min="4" max="4" width="12.109375" customWidth="1"/>
  </cols>
  <sheetData>
    <row r="1" spans="1:3" x14ac:dyDescent="0.3">
      <c r="A1" s="3" t="s">
        <v>134</v>
      </c>
      <c r="B1" s="3">
        <v>0</v>
      </c>
    </row>
    <row r="2" spans="1:3" x14ac:dyDescent="0.3">
      <c r="A2" s="3" t="s">
        <v>278</v>
      </c>
      <c r="B2" s="3">
        <v>0</v>
      </c>
    </row>
    <row r="3" spans="1:3" x14ac:dyDescent="0.3">
      <c r="A3" s="3" t="s">
        <v>279</v>
      </c>
      <c r="B3" s="3">
        <v>0</v>
      </c>
    </row>
    <row r="4" spans="1:3" x14ac:dyDescent="0.3">
      <c r="A4" s="3" t="s">
        <v>29</v>
      </c>
      <c r="B4" s="3">
        <v>0</v>
      </c>
    </row>
    <row r="5" spans="1:3" x14ac:dyDescent="0.3">
      <c r="A5" s="3" t="s">
        <v>64</v>
      </c>
      <c r="B5" s="3">
        <v>0</v>
      </c>
    </row>
    <row r="6" spans="1:3" x14ac:dyDescent="0.3">
      <c r="A6" s="3" t="s">
        <v>64</v>
      </c>
      <c r="B6" s="3">
        <v>14555</v>
      </c>
    </row>
    <row r="7" spans="1:3" x14ac:dyDescent="0.3">
      <c r="A7" s="3" t="s">
        <v>102</v>
      </c>
      <c r="B7" s="3">
        <v>0</v>
      </c>
    </row>
    <row r="8" spans="1:3" x14ac:dyDescent="0.3">
      <c r="A8" s="3" t="s">
        <v>56</v>
      </c>
      <c r="B8" s="3">
        <v>9082</v>
      </c>
    </row>
    <row r="9" spans="1:3" x14ac:dyDescent="0.3">
      <c r="A9" s="3" t="s">
        <v>39</v>
      </c>
      <c r="B9" s="3">
        <v>17290</v>
      </c>
    </row>
    <row r="10" spans="1:3" x14ac:dyDescent="0.3">
      <c r="A10" s="3" t="s">
        <v>129</v>
      </c>
      <c r="B10" s="3">
        <v>0</v>
      </c>
    </row>
    <row r="11" spans="1:3" x14ac:dyDescent="0.3">
      <c r="A11" s="3" t="s">
        <v>105</v>
      </c>
      <c r="B11" s="3">
        <v>0</v>
      </c>
    </row>
    <row r="12" spans="1:3" x14ac:dyDescent="0.3">
      <c r="A12" s="3" t="s">
        <v>105</v>
      </c>
      <c r="B12" s="3">
        <v>79885</v>
      </c>
    </row>
    <row r="13" spans="1:3" x14ac:dyDescent="0.3">
      <c r="A13" s="3" t="s">
        <v>105</v>
      </c>
      <c r="B13" s="3">
        <v>7142</v>
      </c>
    </row>
    <row r="14" spans="1:3" x14ac:dyDescent="0.3">
      <c r="A14" s="3" t="s">
        <v>105</v>
      </c>
      <c r="B14" s="3">
        <v>2500</v>
      </c>
      <c r="C14" s="3">
        <f>SUM(B11:B14)</f>
        <v>89527</v>
      </c>
    </row>
    <row r="15" spans="1:3" x14ac:dyDescent="0.3">
      <c r="A15" s="3" t="s">
        <v>113</v>
      </c>
      <c r="B15" s="3">
        <v>30400</v>
      </c>
    </row>
    <row r="16" spans="1:3" x14ac:dyDescent="0.3">
      <c r="A16" s="3" t="s">
        <v>44</v>
      </c>
      <c r="B16" s="3">
        <v>0</v>
      </c>
    </row>
    <row r="17" spans="1:3" x14ac:dyDescent="0.3">
      <c r="A17" s="3" t="s">
        <v>11</v>
      </c>
      <c r="B17" s="3">
        <v>1010000</v>
      </c>
    </row>
    <row r="18" spans="1:3" x14ac:dyDescent="0.3">
      <c r="A18" s="3" t="s">
        <v>89</v>
      </c>
      <c r="B18" s="3">
        <v>71205</v>
      </c>
    </row>
    <row r="19" spans="1:3" x14ac:dyDescent="0.3">
      <c r="A19" s="3" t="s">
        <v>40</v>
      </c>
      <c r="B19" s="3">
        <v>37050</v>
      </c>
    </row>
    <row r="20" spans="1:3" x14ac:dyDescent="0.3">
      <c r="A20" s="3" t="s">
        <v>85</v>
      </c>
      <c r="B20" s="3">
        <v>0</v>
      </c>
    </row>
    <row r="21" spans="1:3" x14ac:dyDescent="0.3">
      <c r="A21" s="3" t="s">
        <v>90</v>
      </c>
      <c r="B21" s="3">
        <v>160021</v>
      </c>
    </row>
    <row r="22" spans="1:3" x14ac:dyDescent="0.3">
      <c r="A22" s="3" t="s">
        <v>86</v>
      </c>
      <c r="B22" s="3">
        <v>0</v>
      </c>
      <c r="C22" s="3"/>
    </row>
    <row r="23" spans="1:3" x14ac:dyDescent="0.3">
      <c r="A23" s="3" t="s">
        <v>136</v>
      </c>
      <c r="B23" s="3">
        <v>0</v>
      </c>
    </row>
    <row r="24" spans="1:3" x14ac:dyDescent="0.3">
      <c r="A24" s="3" t="s">
        <v>124</v>
      </c>
      <c r="B24" s="3">
        <v>7142</v>
      </c>
    </row>
    <row r="25" spans="1:3" x14ac:dyDescent="0.3">
      <c r="A25" s="3" t="s">
        <v>124</v>
      </c>
      <c r="B25" s="3">
        <v>2500</v>
      </c>
      <c r="C25" s="3">
        <f>SUM(B24:B25)</f>
        <v>9642</v>
      </c>
    </row>
    <row r="26" spans="1:3" x14ac:dyDescent="0.3">
      <c r="A26" s="3" t="s">
        <v>26</v>
      </c>
      <c r="B26" s="3">
        <v>39264</v>
      </c>
    </row>
    <row r="27" spans="1:3" x14ac:dyDescent="0.3">
      <c r="A27" s="3" t="s">
        <v>26</v>
      </c>
      <c r="B27" s="3">
        <v>19632</v>
      </c>
      <c r="C27" s="3">
        <f>SUM(B26:B27)</f>
        <v>58896</v>
      </c>
    </row>
    <row r="28" spans="1:3" x14ac:dyDescent="0.3">
      <c r="A28" s="3" t="s">
        <v>126</v>
      </c>
      <c r="B28" s="3">
        <v>0</v>
      </c>
    </row>
    <row r="29" spans="1:3" x14ac:dyDescent="0.3">
      <c r="A29" s="3" t="s">
        <v>126</v>
      </c>
      <c r="B29" s="3">
        <v>0</v>
      </c>
    </row>
    <row r="30" spans="1:3" x14ac:dyDescent="0.3">
      <c r="A30" s="3" t="s">
        <v>126</v>
      </c>
      <c r="B30" s="3">
        <v>2500</v>
      </c>
    </row>
    <row r="31" spans="1:3" x14ac:dyDescent="0.3">
      <c r="A31" s="3" t="s">
        <v>41</v>
      </c>
      <c r="B31" s="3">
        <v>22230</v>
      </c>
    </row>
    <row r="32" spans="1:3" x14ac:dyDescent="0.3">
      <c r="A32" s="3" t="s">
        <v>98</v>
      </c>
      <c r="B32" s="3">
        <v>13542</v>
      </c>
    </row>
    <row r="33" spans="1:3" x14ac:dyDescent="0.3">
      <c r="A33" s="3" t="s">
        <v>57</v>
      </c>
      <c r="B33" s="3">
        <v>10829</v>
      </c>
    </row>
    <row r="34" spans="1:3" x14ac:dyDescent="0.3">
      <c r="A34" s="3" t="s">
        <v>53</v>
      </c>
      <c r="B34" s="3">
        <v>0</v>
      </c>
    </row>
    <row r="35" spans="1:3" x14ac:dyDescent="0.3">
      <c r="A35" s="3" t="s">
        <v>32</v>
      </c>
      <c r="B35" s="3">
        <v>0</v>
      </c>
    </row>
    <row r="36" spans="1:3" x14ac:dyDescent="0.3">
      <c r="A36" s="3" t="s">
        <v>69</v>
      </c>
      <c r="B36" s="3">
        <v>2000</v>
      </c>
    </row>
    <row r="37" spans="1:3" x14ac:dyDescent="0.3">
      <c r="A37" s="3" t="s">
        <v>96</v>
      </c>
      <c r="B37" s="3">
        <v>0</v>
      </c>
    </row>
    <row r="38" spans="1:3" x14ac:dyDescent="0.3">
      <c r="A38" s="3" t="s">
        <v>91</v>
      </c>
      <c r="B38" s="3">
        <v>471438</v>
      </c>
    </row>
    <row r="39" spans="1:3" x14ac:dyDescent="0.3">
      <c r="A39" s="3" t="s">
        <v>148</v>
      </c>
      <c r="B39" s="3">
        <v>200520</v>
      </c>
    </row>
    <row r="40" spans="1:3" x14ac:dyDescent="0.3">
      <c r="A40" s="3" t="s">
        <v>99</v>
      </c>
      <c r="B40" s="3">
        <v>2679</v>
      </c>
    </row>
    <row r="41" spans="1:3" x14ac:dyDescent="0.3">
      <c r="A41" s="3" t="s">
        <v>118</v>
      </c>
      <c r="B41" s="3">
        <v>28582</v>
      </c>
    </row>
    <row r="42" spans="1:3" x14ac:dyDescent="0.3">
      <c r="A42" s="3" t="s">
        <v>123</v>
      </c>
      <c r="B42" s="3">
        <v>0</v>
      </c>
    </row>
    <row r="43" spans="1:3" x14ac:dyDescent="0.3">
      <c r="A43" s="3" t="s">
        <v>123</v>
      </c>
      <c r="B43" s="3">
        <v>28510</v>
      </c>
    </row>
    <row r="44" spans="1:3" x14ac:dyDescent="0.3">
      <c r="A44" s="3" t="s">
        <v>70</v>
      </c>
      <c r="B44" s="3">
        <v>0</v>
      </c>
    </row>
    <row r="45" spans="1:3" x14ac:dyDescent="0.3">
      <c r="A45" s="3" t="s">
        <v>92</v>
      </c>
      <c r="B45" s="3">
        <v>415100</v>
      </c>
    </row>
    <row r="46" spans="1:3" x14ac:dyDescent="0.3">
      <c r="A46" s="3" t="s">
        <v>93</v>
      </c>
      <c r="B46" s="3">
        <v>96635</v>
      </c>
    </row>
    <row r="47" spans="1:3" x14ac:dyDescent="0.3">
      <c r="A47" s="3" t="s">
        <v>128</v>
      </c>
      <c r="B47" s="3">
        <v>7142</v>
      </c>
    </row>
    <row r="48" spans="1:3" x14ac:dyDescent="0.3">
      <c r="A48" s="3" t="s">
        <v>128</v>
      </c>
      <c r="B48" s="3">
        <v>2500</v>
      </c>
      <c r="C48" s="3">
        <f>SUM(B47:B48)</f>
        <v>9642</v>
      </c>
    </row>
    <row r="49" spans="1:2" x14ac:dyDescent="0.3">
      <c r="A49" s="3" t="s">
        <v>5</v>
      </c>
      <c r="B49" s="3">
        <v>0</v>
      </c>
    </row>
    <row r="50" spans="1:2" x14ac:dyDescent="0.3">
      <c r="A50" s="3" t="s">
        <v>5</v>
      </c>
      <c r="B50" s="3">
        <v>0</v>
      </c>
    </row>
    <row r="51" spans="1:2" x14ac:dyDescent="0.3">
      <c r="A51" s="3" t="s">
        <v>27</v>
      </c>
      <c r="B51" s="3">
        <v>0</v>
      </c>
    </row>
    <row r="52" spans="1:2" x14ac:dyDescent="0.3">
      <c r="A52" s="3" t="s">
        <v>280</v>
      </c>
      <c r="B52" s="3">
        <v>0</v>
      </c>
    </row>
    <row r="53" spans="1:2" x14ac:dyDescent="0.3">
      <c r="A53" s="3" t="s">
        <v>281</v>
      </c>
      <c r="B53" s="3">
        <v>0</v>
      </c>
    </row>
    <row r="54" spans="1:2" x14ac:dyDescent="0.3">
      <c r="A54" s="3" t="s">
        <v>100</v>
      </c>
      <c r="B54" s="3">
        <v>10254</v>
      </c>
    </row>
    <row r="55" spans="1:2" x14ac:dyDescent="0.3">
      <c r="A55" s="3" t="s">
        <v>87</v>
      </c>
      <c r="B55" s="3">
        <v>0</v>
      </c>
    </row>
    <row r="56" spans="1:2" x14ac:dyDescent="0.3">
      <c r="A56" s="3" t="s">
        <v>42</v>
      </c>
      <c r="B56" s="3">
        <v>91390</v>
      </c>
    </row>
    <row r="57" spans="1:2" x14ac:dyDescent="0.3">
      <c r="A57" s="3" t="s">
        <v>43</v>
      </c>
      <c r="B57" s="3">
        <v>0</v>
      </c>
    </row>
    <row r="58" spans="1:2" x14ac:dyDescent="0.3">
      <c r="A58" s="3" t="s">
        <v>43</v>
      </c>
      <c r="B58" s="3">
        <v>79040</v>
      </c>
    </row>
    <row r="59" spans="1:2" x14ac:dyDescent="0.3">
      <c r="A59" s="3" t="s">
        <v>154</v>
      </c>
      <c r="B59" s="3">
        <v>0</v>
      </c>
    </row>
    <row r="60" spans="1:2" x14ac:dyDescent="0.3">
      <c r="A60" s="3" t="s">
        <v>150</v>
      </c>
      <c r="B60" s="3">
        <v>0</v>
      </c>
    </row>
    <row r="61" spans="1:2" x14ac:dyDescent="0.3">
      <c r="A61" s="3" t="s">
        <v>82</v>
      </c>
      <c r="B61" s="3">
        <v>0</v>
      </c>
    </row>
    <row r="62" spans="1:2" x14ac:dyDescent="0.3">
      <c r="A62" s="3" t="s">
        <v>62</v>
      </c>
      <c r="B62" s="3">
        <v>0</v>
      </c>
    </row>
    <row r="63" spans="1:2" x14ac:dyDescent="0.3">
      <c r="A63" s="3" t="s">
        <v>101</v>
      </c>
      <c r="B63" s="3">
        <v>42770</v>
      </c>
    </row>
    <row r="65" spans="2:2" x14ac:dyDescent="0.3">
      <c r="B65" s="3">
        <f>SUM(B1:B63)</f>
        <v>3035329</v>
      </c>
    </row>
  </sheetData>
  <sortState xmlns:xlrd2="http://schemas.microsoft.com/office/spreadsheetml/2017/richdata2" ref="A1:B63">
    <sortCondition ref="A1:A63"/>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20939-C5DF-40A0-B130-E9E6FBF7D4AE}">
  <dimension ref="A1:P158"/>
  <sheetViews>
    <sheetView topLeftCell="A72" workbookViewId="0">
      <selection activeCell="N27" sqref="N27"/>
    </sheetView>
  </sheetViews>
  <sheetFormatPr defaultRowHeight="14.4" x14ac:dyDescent="0.3"/>
  <cols>
    <col min="1" max="1" width="23" bestFit="1" customWidth="1"/>
    <col min="2" max="2" width="7.109375" bestFit="1" customWidth="1"/>
    <col min="3" max="3" width="23" bestFit="1" customWidth="1"/>
    <col min="4" max="4" width="10.109375" bestFit="1" customWidth="1"/>
    <col min="5" max="5" width="18" bestFit="1" customWidth="1"/>
    <col min="6" max="16" width="12.6640625" style="2" customWidth="1"/>
  </cols>
  <sheetData>
    <row r="1" spans="1:16" s="7" customFormat="1" ht="72" x14ac:dyDescent="0.3">
      <c r="A1" s="7" t="s">
        <v>21</v>
      </c>
      <c r="B1" s="7" t="s">
        <v>22</v>
      </c>
      <c r="C1" s="7" t="s">
        <v>161</v>
      </c>
      <c r="D1" s="7" t="s">
        <v>171</v>
      </c>
      <c r="E1" s="7" t="s">
        <v>162</v>
      </c>
      <c r="F1" s="8" t="s">
        <v>300</v>
      </c>
      <c r="G1" s="8" t="s">
        <v>301</v>
      </c>
      <c r="H1" s="8" t="s">
        <v>163</v>
      </c>
      <c r="I1" s="8" t="s">
        <v>164</v>
      </c>
      <c r="J1" s="8" t="s">
        <v>299</v>
      </c>
      <c r="K1" s="8" t="s">
        <v>165</v>
      </c>
      <c r="L1" s="8" t="s">
        <v>316</v>
      </c>
      <c r="M1" s="8" t="s">
        <v>315</v>
      </c>
      <c r="N1" s="8" t="s">
        <v>23</v>
      </c>
      <c r="O1" s="8" t="s">
        <v>155</v>
      </c>
      <c r="P1" s="8" t="s">
        <v>156</v>
      </c>
    </row>
    <row r="2" spans="1:16" x14ac:dyDescent="0.3">
      <c r="A2" t="s">
        <v>134</v>
      </c>
      <c r="B2">
        <v>5</v>
      </c>
      <c r="C2" t="s">
        <v>157</v>
      </c>
      <c r="D2">
        <v>2024</v>
      </c>
      <c r="E2" t="s">
        <v>297</v>
      </c>
      <c r="F2" s="2">
        <v>85941</v>
      </c>
      <c r="G2" s="2">
        <v>0</v>
      </c>
      <c r="I2" s="2">
        <v>15862</v>
      </c>
      <c r="J2" s="2">
        <v>15862</v>
      </c>
      <c r="K2" s="2">
        <v>15862</v>
      </c>
      <c r="L2" s="2">
        <v>15862</v>
      </c>
      <c r="O2" s="2">
        <v>14872</v>
      </c>
      <c r="P2" s="2">
        <v>30734</v>
      </c>
    </row>
    <row r="3" spans="1:16" x14ac:dyDescent="0.3">
      <c r="A3" t="s">
        <v>318</v>
      </c>
      <c r="B3">
        <v>1</v>
      </c>
      <c r="C3" t="s">
        <v>167</v>
      </c>
      <c r="D3">
        <v>2024</v>
      </c>
      <c r="E3" t="s">
        <v>293</v>
      </c>
      <c r="G3" s="2">
        <v>0</v>
      </c>
      <c r="I3" s="2">
        <v>834974</v>
      </c>
      <c r="J3" s="2">
        <v>834974</v>
      </c>
      <c r="K3" s="2">
        <v>834974</v>
      </c>
    </row>
    <row r="4" spans="1:16" x14ac:dyDescent="0.3">
      <c r="A4" t="s">
        <v>49</v>
      </c>
      <c r="B4">
        <v>1</v>
      </c>
      <c r="C4" t="s">
        <v>167</v>
      </c>
      <c r="D4">
        <v>2024</v>
      </c>
      <c r="E4" t="s">
        <v>293</v>
      </c>
      <c r="G4" s="2">
        <v>0</v>
      </c>
      <c r="I4" s="2">
        <v>448500</v>
      </c>
      <c r="J4" s="2">
        <v>448500</v>
      </c>
      <c r="K4" s="2">
        <v>448500</v>
      </c>
    </row>
    <row r="5" spans="1:16" x14ac:dyDescent="0.3">
      <c r="A5" t="s">
        <v>63</v>
      </c>
      <c r="B5">
        <v>2</v>
      </c>
      <c r="C5" t="s">
        <v>167</v>
      </c>
      <c r="D5">
        <v>2024</v>
      </c>
      <c r="E5" t="s">
        <v>292</v>
      </c>
      <c r="F5" s="2">
        <v>12000</v>
      </c>
      <c r="G5" s="2">
        <v>0</v>
      </c>
      <c r="N5" s="2">
        <v>100000</v>
      </c>
    </row>
    <row r="6" spans="1:16" x14ac:dyDescent="0.3">
      <c r="A6" t="s">
        <v>24</v>
      </c>
      <c r="B6">
        <v>1</v>
      </c>
      <c r="C6" t="s">
        <v>317</v>
      </c>
      <c r="D6">
        <v>2024</v>
      </c>
      <c r="E6" t="s">
        <v>317</v>
      </c>
      <c r="G6" s="2" t="s">
        <v>317</v>
      </c>
    </row>
    <row r="7" spans="1:16" x14ac:dyDescent="0.3">
      <c r="A7" t="s">
        <v>106</v>
      </c>
      <c r="B7">
        <v>4</v>
      </c>
      <c r="C7" t="s">
        <v>317</v>
      </c>
      <c r="D7">
        <v>2024</v>
      </c>
      <c r="E7" t="s">
        <v>317</v>
      </c>
      <c r="G7" s="2" t="s">
        <v>317</v>
      </c>
    </row>
    <row r="8" spans="1:16" x14ac:dyDescent="0.3">
      <c r="A8" t="s">
        <v>28</v>
      </c>
      <c r="B8">
        <v>1</v>
      </c>
      <c r="C8" t="s">
        <v>317</v>
      </c>
      <c r="D8">
        <v>2024</v>
      </c>
      <c r="E8" t="s">
        <v>317</v>
      </c>
      <c r="G8" s="2" t="s">
        <v>317</v>
      </c>
    </row>
    <row r="9" spans="1:16" x14ac:dyDescent="0.3">
      <c r="A9" t="s">
        <v>29</v>
      </c>
      <c r="B9">
        <v>1</v>
      </c>
      <c r="C9" t="s">
        <v>157</v>
      </c>
      <c r="D9">
        <v>2024</v>
      </c>
      <c r="E9" t="s">
        <v>297</v>
      </c>
      <c r="F9" s="2">
        <v>0</v>
      </c>
      <c r="G9" s="2">
        <v>0</v>
      </c>
      <c r="I9" s="2">
        <v>18091</v>
      </c>
      <c r="K9" s="2">
        <v>18091</v>
      </c>
      <c r="L9" s="2">
        <v>14473</v>
      </c>
      <c r="M9" s="2">
        <v>3618</v>
      </c>
    </row>
    <row r="10" spans="1:16" x14ac:dyDescent="0.3">
      <c r="A10" t="s">
        <v>64</v>
      </c>
      <c r="B10">
        <v>2</v>
      </c>
      <c r="C10" t="s">
        <v>157</v>
      </c>
      <c r="D10">
        <v>2024</v>
      </c>
      <c r="E10" t="s">
        <v>297</v>
      </c>
      <c r="F10" s="2">
        <v>0</v>
      </c>
      <c r="G10" s="2">
        <v>0</v>
      </c>
      <c r="I10" s="2">
        <v>172885</v>
      </c>
      <c r="K10" s="2">
        <v>172885</v>
      </c>
      <c r="L10" s="2">
        <v>149952</v>
      </c>
      <c r="M10" s="2">
        <v>22933</v>
      </c>
    </row>
    <row r="11" spans="1:16" x14ac:dyDescent="0.3">
      <c r="A11" t="s">
        <v>64</v>
      </c>
      <c r="B11">
        <v>2</v>
      </c>
      <c r="C11" t="s">
        <v>167</v>
      </c>
      <c r="D11">
        <v>2024</v>
      </c>
      <c r="E11" t="s">
        <v>292</v>
      </c>
      <c r="F11" s="2">
        <v>165445</v>
      </c>
      <c r="G11" s="2">
        <v>14555</v>
      </c>
      <c r="M11" s="2">
        <v>14555</v>
      </c>
    </row>
    <row r="12" spans="1:16" x14ac:dyDescent="0.3">
      <c r="A12" t="s">
        <v>59</v>
      </c>
      <c r="B12">
        <v>1</v>
      </c>
      <c r="C12" t="s">
        <v>317</v>
      </c>
      <c r="D12">
        <v>2024</v>
      </c>
      <c r="E12" t="s">
        <v>317</v>
      </c>
      <c r="F12" s="2">
        <v>5000</v>
      </c>
      <c r="G12" s="2" t="s">
        <v>317</v>
      </c>
      <c r="I12" s="2">
        <v>0</v>
      </c>
      <c r="K12" s="2">
        <v>0</v>
      </c>
    </row>
    <row r="13" spans="1:16" x14ac:dyDescent="0.3">
      <c r="A13" t="s">
        <v>55</v>
      </c>
      <c r="B13">
        <v>1</v>
      </c>
      <c r="C13" t="s">
        <v>317</v>
      </c>
      <c r="D13">
        <v>2024</v>
      </c>
      <c r="E13" t="s">
        <v>317</v>
      </c>
      <c r="G13" s="2" t="s">
        <v>317</v>
      </c>
    </row>
    <row r="14" spans="1:16" x14ac:dyDescent="0.3">
      <c r="A14" t="s">
        <v>30</v>
      </c>
      <c r="B14">
        <v>1</v>
      </c>
      <c r="C14" t="s">
        <v>317</v>
      </c>
      <c r="D14">
        <v>2024</v>
      </c>
      <c r="E14" t="s">
        <v>317</v>
      </c>
      <c r="G14" s="2" t="s">
        <v>317</v>
      </c>
    </row>
    <row r="15" spans="1:16" x14ac:dyDescent="0.3">
      <c r="A15" t="s">
        <v>83</v>
      </c>
      <c r="B15">
        <v>3</v>
      </c>
      <c r="C15" t="s">
        <v>317</v>
      </c>
      <c r="D15">
        <v>2024</v>
      </c>
      <c r="E15" t="s">
        <v>317</v>
      </c>
      <c r="G15" s="2" t="s">
        <v>317</v>
      </c>
    </row>
    <row r="16" spans="1:16" x14ac:dyDescent="0.3">
      <c r="A16" t="s">
        <v>71</v>
      </c>
      <c r="B16">
        <v>3</v>
      </c>
      <c r="C16" t="s">
        <v>317</v>
      </c>
      <c r="D16">
        <v>2024</v>
      </c>
      <c r="E16" t="s">
        <v>317</v>
      </c>
      <c r="G16" s="2" t="s">
        <v>317</v>
      </c>
    </row>
    <row r="17" spans="1:13" x14ac:dyDescent="0.3">
      <c r="A17" t="s">
        <v>81</v>
      </c>
      <c r="B17">
        <v>3</v>
      </c>
      <c r="C17" t="s">
        <v>317</v>
      </c>
      <c r="D17">
        <v>2024</v>
      </c>
      <c r="E17" t="s">
        <v>317</v>
      </c>
      <c r="G17" s="2" t="s">
        <v>317</v>
      </c>
    </row>
    <row r="18" spans="1:13" x14ac:dyDescent="0.3">
      <c r="A18" t="s">
        <v>102</v>
      </c>
      <c r="B18">
        <v>3</v>
      </c>
      <c r="C18" t="s">
        <v>166</v>
      </c>
      <c r="D18">
        <v>2024</v>
      </c>
      <c r="E18" t="s">
        <v>293</v>
      </c>
      <c r="F18" s="2">
        <v>20000</v>
      </c>
      <c r="G18" s="2">
        <v>0</v>
      </c>
      <c r="I18" s="2">
        <v>57670</v>
      </c>
      <c r="J18" s="2">
        <v>57670</v>
      </c>
      <c r="K18" s="2">
        <v>57670</v>
      </c>
    </row>
    <row r="19" spans="1:13" x14ac:dyDescent="0.3">
      <c r="A19" t="s">
        <v>75</v>
      </c>
      <c r="B19">
        <v>3</v>
      </c>
      <c r="C19" t="s">
        <v>317</v>
      </c>
      <c r="D19">
        <v>2024</v>
      </c>
      <c r="E19" t="s">
        <v>317</v>
      </c>
      <c r="G19" s="2" t="s">
        <v>317</v>
      </c>
    </row>
    <row r="20" spans="1:13" x14ac:dyDescent="0.3">
      <c r="A20" t="s">
        <v>107</v>
      </c>
      <c r="B20">
        <v>4</v>
      </c>
      <c r="C20" t="s">
        <v>317</v>
      </c>
      <c r="D20">
        <v>2024</v>
      </c>
      <c r="E20" t="s">
        <v>317</v>
      </c>
      <c r="G20" s="2" t="s">
        <v>317</v>
      </c>
    </row>
    <row r="21" spans="1:13" x14ac:dyDescent="0.3">
      <c r="A21" t="s">
        <v>56</v>
      </c>
      <c r="B21">
        <v>1</v>
      </c>
      <c r="C21" t="s">
        <v>167</v>
      </c>
      <c r="D21">
        <v>2024</v>
      </c>
      <c r="E21" t="s">
        <v>293</v>
      </c>
      <c r="F21" s="2">
        <v>23251</v>
      </c>
      <c r="G21" s="2">
        <v>9082</v>
      </c>
      <c r="H21" s="2">
        <v>112171</v>
      </c>
      <c r="I21" s="2">
        <v>210231</v>
      </c>
      <c r="J21" s="2">
        <v>210231</v>
      </c>
      <c r="K21" s="2">
        <v>210231</v>
      </c>
      <c r="L21" s="2">
        <v>7266</v>
      </c>
      <c r="M21" s="2">
        <v>1816</v>
      </c>
    </row>
    <row r="22" spans="1:13" x14ac:dyDescent="0.3">
      <c r="A22" t="s">
        <v>31</v>
      </c>
      <c r="B22">
        <v>1</v>
      </c>
      <c r="C22" t="s">
        <v>317</v>
      </c>
      <c r="D22">
        <v>2024</v>
      </c>
      <c r="E22" t="s">
        <v>317</v>
      </c>
      <c r="G22" s="2" t="s">
        <v>317</v>
      </c>
    </row>
    <row r="23" spans="1:13" x14ac:dyDescent="0.3">
      <c r="A23" t="s">
        <v>39</v>
      </c>
      <c r="B23">
        <v>1</v>
      </c>
      <c r="C23" t="s">
        <v>167</v>
      </c>
      <c r="D23">
        <v>2024</v>
      </c>
      <c r="E23" t="s">
        <v>292</v>
      </c>
      <c r="F23" s="2">
        <v>0</v>
      </c>
      <c r="G23" s="2">
        <v>17290</v>
      </c>
      <c r="I23" s="2">
        <v>17290</v>
      </c>
      <c r="K23" s="2">
        <v>17290</v>
      </c>
      <c r="L23" s="2">
        <v>17290</v>
      </c>
    </row>
    <row r="24" spans="1:13" x14ac:dyDescent="0.3">
      <c r="A24" t="s">
        <v>84</v>
      </c>
      <c r="B24">
        <v>3</v>
      </c>
      <c r="C24" t="s">
        <v>167</v>
      </c>
      <c r="D24">
        <v>2024</v>
      </c>
      <c r="E24" t="s">
        <v>292</v>
      </c>
      <c r="G24" s="2">
        <v>0</v>
      </c>
    </row>
    <row r="25" spans="1:13" x14ac:dyDescent="0.3">
      <c r="A25" t="s">
        <v>84</v>
      </c>
      <c r="B25">
        <v>3</v>
      </c>
      <c r="C25" t="s">
        <v>167</v>
      </c>
      <c r="D25">
        <v>2024</v>
      </c>
      <c r="E25" t="s">
        <v>292</v>
      </c>
      <c r="F25" s="2">
        <v>10000</v>
      </c>
      <c r="G25" s="2">
        <v>0</v>
      </c>
    </row>
    <row r="26" spans="1:13" x14ac:dyDescent="0.3">
      <c r="A26" t="s">
        <v>125</v>
      </c>
      <c r="B26">
        <v>4</v>
      </c>
      <c r="C26" t="s">
        <v>317</v>
      </c>
      <c r="D26">
        <v>2024</v>
      </c>
      <c r="E26" t="s">
        <v>317</v>
      </c>
      <c r="G26" s="2" t="s">
        <v>317</v>
      </c>
    </row>
    <row r="27" spans="1:13" x14ac:dyDescent="0.3">
      <c r="A27" t="s">
        <v>108</v>
      </c>
      <c r="B27">
        <v>4</v>
      </c>
      <c r="C27" t="s">
        <v>317</v>
      </c>
      <c r="D27">
        <v>2024</v>
      </c>
      <c r="E27" t="s">
        <v>317</v>
      </c>
      <c r="G27" s="2" t="s">
        <v>317</v>
      </c>
    </row>
    <row r="28" spans="1:13" x14ac:dyDescent="0.3">
      <c r="A28" t="s">
        <v>50</v>
      </c>
      <c r="B28">
        <v>1</v>
      </c>
      <c r="C28" t="s">
        <v>317</v>
      </c>
      <c r="D28">
        <v>2024</v>
      </c>
      <c r="E28" t="s">
        <v>317</v>
      </c>
      <c r="G28" s="2" t="s">
        <v>317</v>
      </c>
    </row>
    <row r="29" spans="1:13" x14ac:dyDescent="0.3">
      <c r="A29" t="s">
        <v>129</v>
      </c>
      <c r="B29">
        <v>5</v>
      </c>
      <c r="C29" t="s">
        <v>167</v>
      </c>
      <c r="D29">
        <v>2024</v>
      </c>
      <c r="E29" t="s">
        <v>293</v>
      </c>
      <c r="F29" s="2">
        <v>0</v>
      </c>
      <c r="G29" s="2">
        <v>0</v>
      </c>
      <c r="I29" s="2">
        <v>3000000</v>
      </c>
      <c r="J29" s="2">
        <v>3000000</v>
      </c>
      <c r="K29" s="2">
        <v>3000000</v>
      </c>
    </row>
    <row r="30" spans="1:13" x14ac:dyDescent="0.3">
      <c r="A30" t="s">
        <v>129</v>
      </c>
      <c r="B30">
        <v>5</v>
      </c>
      <c r="C30" t="s">
        <v>166</v>
      </c>
      <c r="D30">
        <v>2024</v>
      </c>
      <c r="E30" t="s">
        <v>292</v>
      </c>
      <c r="F30" s="2">
        <v>10000</v>
      </c>
    </row>
    <row r="31" spans="1:13" x14ac:dyDescent="0.3">
      <c r="A31" t="s">
        <v>105</v>
      </c>
      <c r="B31">
        <v>4</v>
      </c>
      <c r="C31" t="s">
        <v>7</v>
      </c>
      <c r="D31">
        <v>2024</v>
      </c>
      <c r="E31" t="s">
        <v>297</v>
      </c>
      <c r="F31" s="2">
        <v>9195</v>
      </c>
      <c r="G31" s="2">
        <v>0</v>
      </c>
      <c r="I31" s="2">
        <v>82755</v>
      </c>
      <c r="K31" s="2">
        <v>82755</v>
      </c>
    </row>
    <row r="32" spans="1:13" x14ac:dyDescent="0.3">
      <c r="A32" t="s">
        <v>105</v>
      </c>
      <c r="B32">
        <v>4</v>
      </c>
      <c r="C32" t="s">
        <v>167</v>
      </c>
      <c r="D32">
        <v>2024</v>
      </c>
      <c r="E32" t="s">
        <v>293</v>
      </c>
      <c r="G32" s="2">
        <v>79885</v>
      </c>
      <c r="I32" s="2">
        <v>1499034</v>
      </c>
      <c r="J32" s="2">
        <v>1499034</v>
      </c>
      <c r="K32" s="2">
        <v>1499034</v>
      </c>
    </row>
    <row r="33" spans="1:14" x14ac:dyDescent="0.3">
      <c r="A33" t="s">
        <v>105</v>
      </c>
      <c r="B33">
        <v>4</v>
      </c>
      <c r="C33" t="s">
        <v>167</v>
      </c>
      <c r="D33">
        <v>2024</v>
      </c>
      <c r="E33" t="s">
        <v>292</v>
      </c>
      <c r="G33" s="2">
        <v>7142</v>
      </c>
    </row>
    <row r="34" spans="1:14" x14ac:dyDescent="0.3">
      <c r="A34" t="s">
        <v>105</v>
      </c>
      <c r="B34">
        <v>4</v>
      </c>
      <c r="C34" t="s">
        <v>166</v>
      </c>
      <c r="D34">
        <v>2024</v>
      </c>
      <c r="E34" t="s">
        <v>292</v>
      </c>
      <c r="G34" s="2">
        <v>2500</v>
      </c>
    </row>
    <row r="35" spans="1:14" x14ac:dyDescent="0.3">
      <c r="A35" t="s">
        <v>33</v>
      </c>
      <c r="B35">
        <v>1</v>
      </c>
      <c r="C35" t="s">
        <v>317</v>
      </c>
      <c r="D35">
        <v>2024</v>
      </c>
      <c r="E35" t="s">
        <v>317</v>
      </c>
      <c r="G35" s="2" t="s">
        <v>317</v>
      </c>
    </row>
    <row r="36" spans="1:14" x14ac:dyDescent="0.3">
      <c r="A36" t="s">
        <v>113</v>
      </c>
      <c r="B36">
        <v>4</v>
      </c>
      <c r="C36" t="s">
        <v>167</v>
      </c>
      <c r="D36">
        <v>2024</v>
      </c>
      <c r="E36" t="s">
        <v>292</v>
      </c>
      <c r="G36" s="2">
        <v>30400</v>
      </c>
    </row>
    <row r="37" spans="1:14" x14ac:dyDescent="0.3">
      <c r="A37" t="s">
        <v>25</v>
      </c>
      <c r="B37">
        <v>1</v>
      </c>
      <c r="C37" t="s">
        <v>317</v>
      </c>
      <c r="D37">
        <v>2024</v>
      </c>
      <c r="E37" t="s">
        <v>317</v>
      </c>
      <c r="G37" s="2" t="s">
        <v>317</v>
      </c>
    </row>
    <row r="38" spans="1:14" x14ac:dyDescent="0.3">
      <c r="A38" t="s">
        <v>72</v>
      </c>
      <c r="B38">
        <v>3</v>
      </c>
      <c r="C38" t="s">
        <v>317</v>
      </c>
      <c r="D38">
        <v>2024</v>
      </c>
      <c r="E38" t="s">
        <v>317</v>
      </c>
      <c r="G38" s="2" t="s">
        <v>317</v>
      </c>
    </row>
    <row r="39" spans="1:14" x14ac:dyDescent="0.3">
      <c r="A39" t="s">
        <v>44</v>
      </c>
      <c r="B39">
        <v>1</v>
      </c>
      <c r="C39" t="s">
        <v>167</v>
      </c>
      <c r="D39">
        <v>2024</v>
      </c>
      <c r="E39" t="s">
        <v>293</v>
      </c>
      <c r="G39" s="2">
        <v>0</v>
      </c>
      <c r="I39" s="2">
        <v>253382</v>
      </c>
      <c r="J39" s="2">
        <v>253382</v>
      </c>
      <c r="K39" s="2">
        <v>253382</v>
      </c>
    </row>
    <row r="40" spans="1:14" x14ac:dyDescent="0.3">
      <c r="A40" t="s">
        <v>109</v>
      </c>
      <c r="B40">
        <v>4</v>
      </c>
      <c r="C40" t="s">
        <v>317</v>
      </c>
      <c r="D40">
        <v>2024</v>
      </c>
      <c r="E40" t="s">
        <v>317</v>
      </c>
      <c r="G40" s="2" t="s">
        <v>317</v>
      </c>
    </row>
    <row r="41" spans="1:14" x14ac:dyDescent="0.3">
      <c r="A41" t="s">
        <v>78</v>
      </c>
      <c r="B41">
        <v>3</v>
      </c>
      <c r="C41" t="s">
        <v>317</v>
      </c>
      <c r="D41">
        <v>2024</v>
      </c>
      <c r="E41" t="s">
        <v>317</v>
      </c>
      <c r="G41" s="2" t="s">
        <v>317</v>
      </c>
    </row>
    <row r="42" spans="1:14" x14ac:dyDescent="0.3">
      <c r="A42" t="s">
        <v>80</v>
      </c>
      <c r="B42">
        <v>3</v>
      </c>
      <c r="C42" t="s">
        <v>317</v>
      </c>
      <c r="D42">
        <v>2024</v>
      </c>
      <c r="E42" t="s">
        <v>317</v>
      </c>
      <c r="G42" s="2" t="s">
        <v>317</v>
      </c>
    </row>
    <row r="43" spans="1:14" x14ac:dyDescent="0.3">
      <c r="A43" t="s">
        <v>114</v>
      </c>
      <c r="B43">
        <v>4</v>
      </c>
      <c r="C43" t="s">
        <v>317</v>
      </c>
      <c r="D43">
        <v>2024</v>
      </c>
      <c r="E43" t="s">
        <v>317</v>
      </c>
      <c r="G43" s="2" t="s">
        <v>317</v>
      </c>
    </row>
    <row r="44" spans="1:14" x14ac:dyDescent="0.3">
      <c r="A44" t="s">
        <v>115</v>
      </c>
      <c r="B44">
        <v>4</v>
      </c>
      <c r="C44" t="s">
        <v>317</v>
      </c>
      <c r="D44">
        <v>2024</v>
      </c>
      <c r="E44" t="s">
        <v>317</v>
      </c>
      <c r="G44" s="2" t="s">
        <v>317</v>
      </c>
    </row>
    <row r="45" spans="1:14" x14ac:dyDescent="0.3">
      <c r="A45" t="s">
        <v>138</v>
      </c>
      <c r="B45">
        <v>5</v>
      </c>
      <c r="C45" t="s">
        <v>317</v>
      </c>
      <c r="D45">
        <v>2024</v>
      </c>
      <c r="E45" t="s">
        <v>317</v>
      </c>
      <c r="G45" s="2" t="s">
        <v>317</v>
      </c>
    </row>
    <row r="46" spans="1:14" x14ac:dyDescent="0.3">
      <c r="A46" t="s">
        <v>65</v>
      </c>
      <c r="B46">
        <v>2</v>
      </c>
      <c r="C46" t="s">
        <v>317</v>
      </c>
      <c r="D46">
        <v>2024</v>
      </c>
      <c r="E46" t="s">
        <v>317</v>
      </c>
      <c r="G46" s="2" t="s">
        <v>317</v>
      </c>
    </row>
    <row r="47" spans="1:14" x14ac:dyDescent="0.3">
      <c r="A47" t="s">
        <v>11</v>
      </c>
      <c r="B47">
        <v>2</v>
      </c>
      <c r="C47" t="s">
        <v>167</v>
      </c>
      <c r="D47">
        <v>2024</v>
      </c>
      <c r="E47" t="s">
        <v>293</v>
      </c>
      <c r="F47" s="2">
        <v>0</v>
      </c>
      <c r="G47" s="2">
        <v>1010000</v>
      </c>
      <c r="I47" s="2">
        <v>2588493</v>
      </c>
      <c r="J47" s="2">
        <v>2588493</v>
      </c>
      <c r="K47" s="2">
        <v>2588493</v>
      </c>
      <c r="L47" s="2">
        <v>808053</v>
      </c>
      <c r="M47" s="2">
        <v>201947</v>
      </c>
      <c r="N47" s="2">
        <v>1509958</v>
      </c>
    </row>
    <row r="48" spans="1:14" x14ac:dyDescent="0.3">
      <c r="A48" t="s">
        <v>66</v>
      </c>
      <c r="B48">
        <v>2</v>
      </c>
      <c r="C48" t="s">
        <v>317</v>
      </c>
      <c r="D48">
        <v>2024</v>
      </c>
      <c r="E48" t="s">
        <v>317</v>
      </c>
      <c r="G48" s="2" t="s">
        <v>317</v>
      </c>
    </row>
    <row r="49" spans="1:13" x14ac:dyDescent="0.3">
      <c r="A49" t="s">
        <v>45</v>
      </c>
      <c r="B49">
        <v>1</v>
      </c>
      <c r="C49" t="s">
        <v>317</v>
      </c>
      <c r="D49">
        <v>2024</v>
      </c>
      <c r="E49" t="s">
        <v>317</v>
      </c>
      <c r="G49" s="2" t="s">
        <v>317</v>
      </c>
    </row>
    <row r="50" spans="1:13" x14ac:dyDescent="0.3">
      <c r="A50" t="s">
        <v>89</v>
      </c>
      <c r="B50">
        <v>3</v>
      </c>
      <c r="C50" t="s">
        <v>167</v>
      </c>
      <c r="D50">
        <v>2024</v>
      </c>
      <c r="E50" t="s">
        <v>292</v>
      </c>
      <c r="F50" s="2">
        <v>46449</v>
      </c>
      <c r="G50" s="2">
        <v>24756</v>
      </c>
      <c r="L50" s="2">
        <v>19805</v>
      </c>
      <c r="M50" s="2">
        <v>4951</v>
      </c>
    </row>
    <row r="51" spans="1:13" x14ac:dyDescent="0.3">
      <c r="A51" t="s">
        <v>51</v>
      </c>
      <c r="B51">
        <v>1</v>
      </c>
      <c r="C51" t="s">
        <v>317</v>
      </c>
      <c r="D51">
        <v>2024</v>
      </c>
      <c r="E51" t="s">
        <v>317</v>
      </c>
      <c r="G51" s="2" t="s">
        <v>317</v>
      </c>
    </row>
    <row r="52" spans="1:13" x14ac:dyDescent="0.3">
      <c r="A52" t="s">
        <v>151</v>
      </c>
      <c r="B52">
        <v>5</v>
      </c>
      <c r="C52" t="s">
        <v>317</v>
      </c>
      <c r="D52">
        <v>2024</v>
      </c>
      <c r="E52" t="s">
        <v>317</v>
      </c>
      <c r="G52" s="2" t="s">
        <v>317</v>
      </c>
    </row>
    <row r="53" spans="1:13" x14ac:dyDescent="0.3">
      <c r="A53" t="s">
        <v>94</v>
      </c>
      <c r="B53">
        <v>3</v>
      </c>
      <c r="C53" t="s">
        <v>317</v>
      </c>
      <c r="D53">
        <v>2024</v>
      </c>
      <c r="E53" t="s">
        <v>317</v>
      </c>
      <c r="G53" s="2" t="s">
        <v>317</v>
      </c>
    </row>
    <row r="54" spans="1:13" x14ac:dyDescent="0.3">
      <c r="A54" t="s">
        <v>34</v>
      </c>
      <c r="B54">
        <v>1</v>
      </c>
      <c r="C54" t="s">
        <v>317</v>
      </c>
      <c r="D54">
        <v>2024</v>
      </c>
      <c r="E54" t="s">
        <v>317</v>
      </c>
      <c r="G54" s="2" t="s">
        <v>317</v>
      </c>
    </row>
    <row r="55" spans="1:13" x14ac:dyDescent="0.3">
      <c r="A55" t="s">
        <v>40</v>
      </c>
      <c r="B55">
        <v>1</v>
      </c>
      <c r="C55" t="s">
        <v>167</v>
      </c>
      <c r="D55">
        <v>2024</v>
      </c>
      <c r="E55" t="s">
        <v>292</v>
      </c>
      <c r="F55" s="2">
        <v>0</v>
      </c>
      <c r="G55" s="2">
        <v>37050</v>
      </c>
      <c r="I55" s="2">
        <v>37050</v>
      </c>
      <c r="K55" s="2">
        <v>37050</v>
      </c>
      <c r="L55" s="2">
        <v>37050</v>
      </c>
    </row>
    <row r="56" spans="1:13" x14ac:dyDescent="0.3">
      <c r="A56" t="s">
        <v>85</v>
      </c>
      <c r="B56">
        <v>3</v>
      </c>
      <c r="C56" t="s">
        <v>157</v>
      </c>
      <c r="D56">
        <v>2024</v>
      </c>
      <c r="E56" t="s">
        <v>297</v>
      </c>
      <c r="F56" s="2">
        <v>23112</v>
      </c>
      <c r="G56" s="2">
        <v>0</v>
      </c>
      <c r="I56" s="2">
        <v>18908</v>
      </c>
      <c r="J56" s="2">
        <v>18908</v>
      </c>
      <c r="K56" s="2">
        <v>18908</v>
      </c>
      <c r="L56" s="2">
        <v>15126</v>
      </c>
      <c r="M56" s="2">
        <v>3782</v>
      </c>
    </row>
    <row r="57" spans="1:13" x14ac:dyDescent="0.3">
      <c r="A57" t="s">
        <v>85</v>
      </c>
      <c r="B57">
        <v>3</v>
      </c>
      <c r="C57" t="s">
        <v>157</v>
      </c>
      <c r="D57">
        <v>2024</v>
      </c>
      <c r="E57" t="s">
        <v>297</v>
      </c>
      <c r="G57" s="2">
        <v>0</v>
      </c>
    </row>
    <row r="58" spans="1:13" x14ac:dyDescent="0.3">
      <c r="A58" t="s">
        <v>85</v>
      </c>
      <c r="B58">
        <v>3</v>
      </c>
      <c r="C58" t="s">
        <v>167</v>
      </c>
      <c r="D58">
        <v>2024</v>
      </c>
      <c r="E58" t="s">
        <v>292</v>
      </c>
      <c r="F58" s="2">
        <v>10000</v>
      </c>
      <c r="G58" s="2">
        <v>0</v>
      </c>
    </row>
    <row r="59" spans="1:13" x14ac:dyDescent="0.3">
      <c r="A59" t="s">
        <v>90</v>
      </c>
      <c r="B59">
        <v>3</v>
      </c>
      <c r="C59" t="s">
        <v>167</v>
      </c>
      <c r="D59">
        <v>2024</v>
      </c>
      <c r="E59" t="s">
        <v>292</v>
      </c>
      <c r="F59" s="2">
        <v>104388</v>
      </c>
      <c r="G59" s="2">
        <v>55633</v>
      </c>
      <c r="I59" s="2">
        <v>160021</v>
      </c>
      <c r="K59" s="2">
        <v>160021</v>
      </c>
      <c r="L59" s="2">
        <v>44507</v>
      </c>
      <c r="M59" s="2">
        <v>11126</v>
      </c>
    </row>
    <row r="60" spans="1:13" x14ac:dyDescent="0.3">
      <c r="A60" t="s">
        <v>139</v>
      </c>
      <c r="B60">
        <v>5</v>
      </c>
      <c r="C60" t="s">
        <v>317</v>
      </c>
      <c r="D60">
        <v>2024</v>
      </c>
      <c r="E60" t="s">
        <v>317</v>
      </c>
      <c r="G60" s="2" t="s">
        <v>317</v>
      </c>
    </row>
    <row r="61" spans="1:13" x14ac:dyDescent="0.3">
      <c r="A61" t="s">
        <v>122</v>
      </c>
      <c r="B61">
        <v>4</v>
      </c>
      <c r="C61" t="s">
        <v>317</v>
      </c>
      <c r="D61">
        <v>2024</v>
      </c>
      <c r="E61" t="s">
        <v>317</v>
      </c>
      <c r="G61" s="2" t="s">
        <v>317</v>
      </c>
    </row>
    <row r="62" spans="1:13" x14ac:dyDescent="0.3">
      <c r="A62" t="s">
        <v>86</v>
      </c>
      <c r="B62">
        <v>3</v>
      </c>
      <c r="C62" t="s">
        <v>167</v>
      </c>
      <c r="D62">
        <v>2024</v>
      </c>
      <c r="E62" t="s">
        <v>293</v>
      </c>
      <c r="G62" s="2">
        <v>0</v>
      </c>
    </row>
    <row r="63" spans="1:13" x14ac:dyDescent="0.3">
      <c r="A63" t="s">
        <v>86</v>
      </c>
      <c r="B63">
        <v>3</v>
      </c>
      <c r="C63" t="s">
        <v>167</v>
      </c>
      <c r="D63">
        <v>2024</v>
      </c>
      <c r="E63" t="s">
        <v>293</v>
      </c>
      <c r="F63" s="2">
        <v>10000</v>
      </c>
      <c r="G63" s="2">
        <v>0</v>
      </c>
      <c r="I63" s="2">
        <v>260199</v>
      </c>
      <c r="J63" s="2">
        <v>260199</v>
      </c>
      <c r="K63" s="2">
        <v>260199</v>
      </c>
    </row>
    <row r="64" spans="1:13" x14ac:dyDescent="0.3">
      <c r="A64" t="s">
        <v>52</v>
      </c>
      <c r="B64">
        <v>1</v>
      </c>
      <c r="C64" t="s">
        <v>317</v>
      </c>
      <c r="D64">
        <v>2024</v>
      </c>
      <c r="E64" t="s">
        <v>317</v>
      </c>
      <c r="G64" s="2" t="s">
        <v>317</v>
      </c>
    </row>
    <row r="65" spans="1:14" x14ac:dyDescent="0.3">
      <c r="A65" t="s">
        <v>116</v>
      </c>
      <c r="B65">
        <v>4</v>
      </c>
      <c r="C65" t="s">
        <v>317</v>
      </c>
      <c r="D65">
        <v>2024</v>
      </c>
      <c r="E65" t="s">
        <v>317</v>
      </c>
      <c r="G65" s="2" t="s">
        <v>317</v>
      </c>
    </row>
    <row r="66" spans="1:14" x14ac:dyDescent="0.3">
      <c r="A66" t="s">
        <v>103</v>
      </c>
      <c r="B66">
        <v>3</v>
      </c>
      <c r="C66" t="s">
        <v>166</v>
      </c>
      <c r="D66">
        <v>2024</v>
      </c>
      <c r="E66" t="s">
        <v>292</v>
      </c>
      <c r="F66" s="2">
        <v>20000</v>
      </c>
      <c r="G66" s="2" t="s">
        <v>317</v>
      </c>
    </row>
    <row r="67" spans="1:14" x14ac:dyDescent="0.3">
      <c r="A67" t="s">
        <v>136</v>
      </c>
      <c r="B67">
        <v>5</v>
      </c>
      <c r="C67" t="s">
        <v>157</v>
      </c>
      <c r="D67">
        <v>2024</v>
      </c>
      <c r="E67" t="s">
        <v>297</v>
      </c>
      <c r="F67" s="2">
        <v>445546</v>
      </c>
      <c r="G67" s="2">
        <v>0</v>
      </c>
      <c r="I67" s="2">
        <v>60226</v>
      </c>
      <c r="J67" s="2">
        <v>60226</v>
      </c>
      <c r="K67" s="2">
        <v>60226</v>
      </c>
      <c r="L67" s="2">
        <v>60226</v>
      </c>
    </row>
    <row r="68" spans="1:14" x14ac:dyDescent="0.3">
      <c r="A68" t="s">
        <v>124</v>
      </c>
      <c r="B68">
        <v>4</v>
      </c>
      <c r="C68" t="s">
        <v>167</v>
      </c>
      <c r="D68">
        <v>2024</v>
      </c>
      <c r="E68" t="s">
        <v>293</v>
      </c>
      <c r="G68" s="2">
        <v>7142</v>
      </c>
    </row>
    <row r="69" spans="1:14" x14ac:dyDescent="0.3">
      <c r="A69" t="s">
        <v>124</v>
      </c>
      <c r="B69">
        <v>4</v>
      </c>
      <c r="C69" t="s">
        <v>166</v>
      </c>
      <c r="D69">
        <v>2024</v>
      </c>
      <c r="E69" t="s">
        <v>292</v>
      </c>
      <c r="G69" s="2">
        <v>2500</v>
      </c>
    </row>
    <row r="70" spans="1:14" x14ac:dyDescent="0.3">
      <c r="A70" t="s">
        <v>26</v>
      </c>
      <c r="B70">
        <v>1</v>
      </c>
      <c r="C70" t="s">
        <v>167</v>
      </c>
      <c r="D70">
        <v>2024</v>
      </c>
      <c r="E70" t="s">
        <v>292</v>
      </c>
      <c r="F70" s="2">
        <v>0</v>
      </c>
      <c r="G70" s="2">
        <v>39264</v>
      </c>
    </row>
    <row r="71" spans="1:14" x14ac:dyDescent="0.3">
      <c r="A71" t="s">
        <v>26</v>
      </c>
      <c r="B71">
        <v>1</v>
      </c>
      <c r="C71" t="s">
        <v>167</v>
      </c>
      <c r="D71">
        <v>2024</v>
      </c>
      <c r="E71" t="s">
        <v>292</v>
      </c>
      <c r="G71" s="2">
        <v>19632</v>
      </c>
    </row>
    <row r="72" spans="1:14" x14ac:dyDescent="0.3">
      <c r="A72" t="s">
        <v>126</v>
      </c>
      <c r="B72">
        <v>4</v>
      </c>
      <c r="C72" t="s">
        <v>157</v>
      </c>
      <c r="D72">
        <v>2024</v>
      </c>
      <c r="E72" t="s">
        <v>297</v>
      </c>
      <c r="F72" s="2">
        <v>0</v>
      </c>
      <c r="G72" s="2">
        <v>0</v>
      </c>
      <c r="I72" s="2">
        <v>70200</v>
      </c>
      <c r="J72" s="2">
        <v>70200</v>
      </c>
      <c r="K72" s="2">
        <v>70200</v>
      </c>
      <c r="L72" s="2">
        <v>70200</v>
      </c>
    </row>
    <row r="73" spans="1:14" x14ac:dyDescent="0.3">
      <c r="A73" t="s">
        <v>126</v>
      </c>
      <c r="B73">
        <v>4</v>
      </c>
      <c r="C73" t="s">
        <v>167</v>
      </c>
      <c r="D73">
        <v>2024</v>
      </c>
      <c r="E73" t="s">
        <v>293</v>
      </c>
      <c r="I73" s="2">
        <v>712019</v>
      </c>
      <c r="J73" s="2">
        <v>712019</v>
      </c>
      <c r="K73" s="2">
        <v>712019</v>
      </c>
      <c r="N73" s="2">
        <v>26244</v>
      </c>
    </row>
    <row r="74" spans="1:14" x14ac:dyDescent="0.3">
      <c r="A74" t="s">
        <v>126</v>
      </c>
      <c r="B74">
        <v>4</v>
      </c>
      <c r="C74" t="s">
        <v>166</v>
      </c>
      <c r="D74">
        <v>2024</v>
      </c>
      <c r="E74" t="s">
        <v>293</v>
      </c>
      <c r="G74" s="2">
        <v>2500</v>
      </c>
      <c r="I74" s="2">
        <v>90000</v>
      </c>
      <c r="J74" s="2">
        <v>90000</v>
      </c>
      <c r="K74" s="2">
        <v>90000</v>
      </c>
    </row>
    <row r="75" spans="1:14" x14ac:dyDescent="0.3">
      <c r="A75" t="s">
        <v>95</v>
      </c>
      <c r="B75">
        <v>3</v>
      </c>
      <c r="C75" t="s">
        <v>317</v>
      </c>
      <c r="D75">
        <v>2024</v>
      </c>
      <c r="E75" t="s">
        <v>317</v>
      </c>
      <c r="F75" s="2">
        <v>10000</v>
      </c>
      <c r="G75" s="2" t="s">
        <v>317</v>
      </c>
    </row>
    <row r="76" spans="1:14" x14ac:dyDescent="0.3">
      <c r="A76" t="s">
        <v>60</v>
      </c>
      <c r="B76">
        <v>1</v>
      </c>
      <c r="C76" t="s">
        <v>317</v>
      </c>
      <c r="D76">
        <v>2024</v>
      </c>
      <c r="E76" t="s">
        <v>317</v>
      </c>
      <c r="G76" s="2" t="s">
        <v>317</v>
      </c>
    </row>
    <row r="77" spans="1:14" x14ac:dyDescent="0.3">
      <c r="A77" t="s">
        <v>117</v>
      </c>
      <c r="B77">
        <v>4</v>
      </c>
      <c r="C77" t="s">
        <v>317</v>
      </c>
      <c r="D77">
        <v>2024</v>
      </c>
      <c r="E77" t="s">
        <v>317</v>
      </c>
      <c r="G77" s="2" t="s">
        <v>317</v>
      </c>
    </row>
    <row r="78" spans="1:14" x14ac:dyDescent="0.3">
      <c r="A78" t="s">
        <v>152</v>
      </c>
      <c r="B78">
        <v>5</v>
      </c>
      <c r="C78" t="s">
        <v>317</v>
      </c>
      <c r="D78">
        <v>2024</v>
      </c>
      <c r="E78" t="s">
        <v>317</v>
      </c>
      <c r="G78" s="2" t="s">
        <v>317</v>
      </c>
    </row>
    <row r="79" spans="1:14" x14ac:dyDescent="0.3">
      <c r="A79" t="s">
        <v>130</v>
      </c>
      <c r="B79">
        <v>5</v>
      </c>
      <c r="C79" t="s">
        <v>317</v>
      </c>
      <c r="D79">
        <v>2024</v>
      </c>
      <c r="E79" t="s">
        <v>317</v>
      </c>
      <c r="G79" s="2" t="s">
        <v>317</v>
      </c>
    </row>
    <row r="80" spans="1:14" x14ac:dyDescent="0.3">
      <c r="A80" t="s">
        <v>140</v>
      </c>
      <c r="B80">
        <v>5</v>
      </c>
      <c r="C80" t="s">
        <v>317</v>
      </c>
      <c r="D80">
        <v>2024</v>
      </c>
      <c r="E80" t="s">
        <v>317</v>
      </c>
      <c r="G80" s="2" t="s">
        <v>317</v>
      </c>
    </row>
    <row r="81" spans="1:14" x14ac:dyDescent="0.3">
      <c r="A81" t="s">
        <v>41</v>
      </c>
      <c r="B81">
        <v>1</v>
      </c>
      <c r="C81" t="s">
        <v>167</v>
      </c>
      <c r="D81">
        <v>2024</v>
      </c>
      <c r="E81" t="s">
        <v>292</v>
      </c>
      <c r="G81" s="2">
        <v>22230</v>
      </c>
      <c r="I81" s="2">
        <v>22230</v>
      </c>
      <c r="K81" s="2">
        <v>22230</v>
      </c>
      <c r="L81" s="2">
        <v>22230</v>
      </c>
    </row>
    <row r="82" spans="1:14" x14ac:dyDescent="0.3">
      <c r="A82" t="s">
        <v>141</v>
      </c>
      <c r="B82">
        <v>5</v>
      </c>
      <c r="C82" t="s">
        <v>317</v>
      </c>
      <c r="D82">
        <v>2024</v>
      </c>
      <c r="E82" t="s">
        <v>317</v>
      </c>
      <c r="G82" s="2" t="s">
        <v>317</v>
      </c>
    </row>
    <row r="83" spans="1:14" x14ac:dyDescent="0.3">
      <c r="A83" t="s">
        <v>142</v>
      </c>
      <c r="B83">
        <v>5</v>
      </c>
      <c r="C83" t="s">
        <v>317</v>
      </c>
      <c r="D83">
        <v>2024</v>
      </c>
      <c r="E83" t="s">
        <v>317</v>
      </c>
      <c r="G83" s="2" t="s">
        <v>317</v>
      </c>
    </row>
    <row r="84" spans="1:14" x14ac:dyDescent="0.3">
      <c r="A84" t="s">
        <v>98</v>
      </c>
      <c r="B84">
        <v>3</v>
      </c>
      <c r="C84" t="s">
        <v>167</v>
      </c>
      <c r="D84">
        <v>2024</v>
      </c>
      <c r="E84" t="s">
        <v>292</v>
      </c>
      <c r="G84" s="2">
        <v>13542</v>
      </c>
      <c r="I84" s="2">
        <v>13542</v>
      </c>
      <c r="K84" s="2">
        <v>13542</v>
      </c>
      <c r="L84" s="2">
        <v>13542</v>
      </c>
    </row>
    <row r="85" spans="1:14" x14ac:dyDescent="0.3">
      <c r="A85" t="s">
        <v>57</v>
      </c>
      <c r="B85">
        <v>1</v>
      </c>
      <c r="C85" t="s">
        <v>167</v>
      </c>
      <c r="D85">
        <v>2024</v>
      </c>
      <c r="E85" t="s">
        <v>292</v>
      </c>
      <c r="F85" s="2">
        <v>0</v>
      </c>
      <c r="G85" s="2">
        <v>10829</v>
      </c>
      <c r="I85" s="2">
        <v>0</v>
      </c>
      <c r="K85" s="2">
        <v>0</v>
      </c>
      <c r="L85" s="2">
        <v>8663</v>
      </c>
      <c r="M85" s="2">
        <v>2166</v>
      </c>
    </row>
    <row r="86" spans="1:14" x14ac:dyDescent="0.3">
      <c r="A86" t="s">
        <v>67</v>
      </c>
      <c r="B86">
        <v>2</v>
      </c>
      <c r="C86" t="s">
        <v>167</v>
      </c>
      <c r="D86">
        <v>2024</v>
      </c>
      <c r="E86" t="s">
        <v>292</v>
      </c>
      <c r="G86" s="2">
        <v>0</v>
      </c>
      <c r="N86" s="2">
        <v>340000</v>
      </c>
    </row>
    <row r="87" spans="1:14" x14ac:dyDescent="0.3">
      <c r="A87" t="s">
        <v>53</v>
      </c>
      <c r="B87">
        <v>1</v>
      </c>
      <c r="C87" t="s">
        <v>157</v>
      </c>
      <c r="D87">
        <v>2024</v>
      </c>
      <c r="E87" t="s">
        <v>297</v>
      </c>
      <c r="F87" s="2">
        <v>109189</v>
      </c>
      <c r="G87" s="2">
        <v>0</v>
      </c>
      <c r="I87" s="2">
        <v>61075</v>
      </c>
      <c r="J87" s="2">
        <v>61075</v>
      </c>
      <c r="K87" s="2">
        <v>61075</v>
      </c>
      <c r="L87" s="2">
        <v>48860</v>
      </c>
      <c r="M87" s="2">
        <v>12215</v>
      </c>
    </row>
    <row r="88" spans="1:14" x14ac:dyDescent="0.3">
      <c r="A88" t="s">
        <v>110</v>
      </c>
      <c r="B88">
        <v>4</v>
      </c>
      <c r="C88" t="s">
        <v>317</v>
      </c>
      <c r="D88">
        <v>2024</v>
      </c>
      <c r="E88" t="s">
        <v>317</v>
      </c>
      <c r="G88" s="2" t="s">
        <v>317</v>
      </c>
    </row>
    <row r="89" spans="1:14" x14ac:dyDescent="0.3">
      <c r="A89" t="s">
        <v>32</v>
      </c>
      <c r="B89">
        <v>1</v>
      </c>
      <c r="C89" t="s">
        <v>167</v>
      </c>
      <c r="D89">
        <v>2024</v>
      </c>
      <c r="E89" t="s">
        <v>293</v>
      </c>
      <c r="G89" s="2">
        <v>0</v>
      </c>
      <c r="I89" s="2">
        <v>1946372</v>
      </c>
      <c r="J89" s="2">
        <v>1946372</v>
      </c>
      <c r="K89" s="2">
        <v>1946372</v>
      </c>
      <c r="N89" s="2">
        <v>834160</v>
      </c>
    </row>
    <row r="90" spans="1:14" x14ac:dyDescent="0.3">
      <c r="A90" t="s">
        <v>46</v>
      </c>
      <c r="B90">
        <v>1</v>
      </c>
      <c r="C90" t="s">
        <v>317</v>
      </c>
      <c r="D90">
        <v>2024</v>
      </c>
      <c r="E90" t="s">
        <v>317</v>
      </c>
      <c r="G90" s="2" t="s">
        <v>317</v>
      </c>
    </row>
    <row r="91" spans="1:14" x14ac:dyDescent="0.3">
      <c r="A91" t="s">
        <v>68</v>
      </c>
      <c r="B91">
        <v>2</v>
      </c>
      <c r="C91" t="s">
        <v>317</v>
      </c>
      <c r="D91">
        <v>2024</v>
      </c>
      <c r="E91" t="s">
        <v>317</v>
      </c>
      <c r="G91" s="2" t="s">
        <v>317</v>
      </c>
    </row>
    <row r="92" spans="1:14" x14ac:dyDescent="0.3">
      <c r="A92" t="s">
        <v>69</v>
      </c>
      <c r="B92">
        <v>2</v>
      </c>
      <c r="C92" t="s">
        <v>167</v>
      </c>
      <c r="D92">
        <v>2024</v>
      </c>
      <c r="E92" t="s">
        <v>292</v>
      </c>
      <c r="G92" s="2">
        <v>2000</v>
      </c>
    </row>
    <row r="93" spans="1:14" x14ac:dyDescent="0.3">
      <c r="A93" t="s">
        <v>96</v>
      </c>
      <c r="B93">
        <v>3</v>
      </c>
      <c r="C93" t="s">
        <v>166</v>
      </c>
      <c r="D93">
        <v>2024</v>
      </c>
      <c r="E93" t="s">
        <v>293</v>
      </c>
      <c r="F93" s="2">
        <v>10000</v>
      </c>
      <c r="G93" s="2">
        <v>0</v>
      </c>
    </row>
    <row r="94" spans="1:14" x14ac:dyDescent="0.3">
      <c r="A94" t="s">
        <v>143</v>
      </c>
      <c r="B94">
        <v>5</v>
      </c>
      <c r="C94" t="s">
        <v>317</v>
      </c>
      <c r="D94">
        <v>2024</v>
      </c>
      <c r="E94" t="s">
        <v>317</v>
      </c>
      <c r="G94" s="2" t="s">
        <v>317</v>
      </c>
    </row>
    <row r="95" spans="1:14" x14ac:dyDescent="0.3">
      <c r="A95" t="s">
        <v>104</v>
      </c>
      <c r="B95">
        <v>3</v>
      </c>
      <c r="C95" t="s">
        <v>166</v>
      </c>
      <c r="D95">
        <v>2024</v>
      </c>
      <c r="E95" t="s">
        <v>292</v>
      </c>
      <c r="F95" s="2">
        <v>20000</v>
      </c>
      <c r="G95" s="2" t="s">
        <v>317</v>
      </c>
    </row>
    <row r="96" spans="1:14" x14ac:dyDescent="0.3">
      <c r="A96" t="s">
        <v>144</v>
      </c>
      <c r="B96">
        <v>5</v>
      </c>
      <c r="C96" t="s">
        <v>317</v>
      </c>
      <c r="D96">
        <v>2024</v>
      </c>
      <c r="E96" t="s">
        <v>317</v>
      </c>
      <c r="G96" s="2" t="s">
        <v>317</v>
      </c>
    </row>
    <row r="97" spans="1:13" x14ac:dyDescent="0.3">
      <c r="A97" t="s">
        <v>91</v>
      </c>
      <c r="B97">
        <v>3</v>
      </c>
      <c r="C97" t="s">
        <v>167</v>
      </c>
      <c r="D97">
        <v>2024</v>
      </c>
      <c r="E97" t="s">
        <v>293</v>
      </c>
      <c r="F97" s="2">
        <v>307531</v>
      </c>
      <c r="G97" s="2">
        <v>163907</v>
      </c>
      <c r="I97" s="2">
        <v>2177351</v>
      </c>
      <c r="J97" s="2">
        <v>2177351</v>
      </c>
      <c r="K97" s="2">
        <v>2177351</v>
      </c>
      <c r="L97" s="2">
        <v>131126</v>
      </c>
      <c r="M97" s="2">
        <v>32781</v>
      </c>
    </row>
    <row r="98" spans="1:13" x14ac:dyDescent="0.3">
      <c r="A98" t="s">
        <v>54</v>
      </c>
      <c r="B98">
        <v>1</v>
      </c>
      <c r="C98" t="s">
        <v>317</v>
      </c>
      <c r="D98">
        <v>2024</v>
      </c>
      <c r="E98" t="s">
        <v>317</v>
      </c>
      <c r="G98" s="2" t="s">
        <v>317</v>
      </c>
    </row>
    <row r="99" spans="1:13" x14ac:dyDescent="0.3">
      <c r="A99" t="s">
        <v>127</v>
      </c>
      <c r="B99">
        <v>4</v>
      </c>
      <c r="C99" t="s">
        <v>317</v>
      </c>
      <c r="D99">
        <v>2024</v>
      </c>
      <c r="E99" t="s">
        <v>317</v>
      </c>
      <c r="G99" s="2" t="s">
        <v>317</v>
      </c>
    </row>
    <row r="100" spans="1:13" x14ac:dyDescent="0.3">
      <c r="A100" t="s">
        <v>137</v>
      </c>
      <c r="B100">
        <v>5</v>
      </c>
      <c r="C100" t="s">
        <v>317</v>
      </c>
      <c r="D100">
        <v>2024</v>
      </c>
      <c r="E100" t="s">
        <v>317</v>
      </c>
      <c r="G100" s="2" t="s">
        <v>317</v>
      </c>
    </row>
    <row r="101" spans="1:13" x14ac:dyDescent="0.3">
      <c r="A101" t="s">
        <v>148</v>
      </c>
      <c r="B101">
        <v>5</v>
      </c>
      <c r="C101" t="s">
        <v>7</v>
      </c>
      <c r="D101">
        <v>2024</v>
      </c>
      <c r="E101" t="s">
        <v>297</v>
      </c>
      <c r="G101" s="2">
        <v>200520</v>
      </c>
      <c r="I101" s="2">
        <v>251520</v>
      </c>
      <c r="K101" s="2">
        <v>251520</v>
      </c>
      <c r="L101" s="2">
        <v>200520</v>
      </c>
    </row>
    <row r="102" spans="1:13" x14ac:dyDescent="0.3">
      <c r="A102" t="s">
        <v>135</v>
      </c>
      <c r="B102">
        <v>5</v>
      </c>
      <c r="C102" t="s">
        <v>317</v>
      </c>
      <c r="D102">
        <v>2024</v>
      </c>
      <c r="E102" t="s">
        <v>317</v>
      </c>
      <c r="G102" s="2" t="s">
        <v>317</v>
      </c>
    </row>
    <row r="103" spans="1:13" x14ac:dyDescent="0.3">
      <c r="A103" t="s">
        <v>145</v>
      </c>
      <c r="B103">
        <v>5</v>
      </c>
      <c r="C103" t="s">
        <v>317</v>
      </c>
      <c r="D103">
        <v>2024</v>
      </c>
      <c r="E103" t="s">
        <v>317</v>
      </c>
      <c r="G103" s="2" t="s">
        <v>317</v>
      </c>
    </row>
    <row r="104" spans="1:13" x14ac:dyDescent="0.3">
      <c r="A104" t="s">
        <v>99</v>
      </c>
      <c r="B104">
        <v>3</v>
      </c>
      <c r="C104" t="s">
        <v>167</v>
      </c>
      <c r="D104">
        <v>2024</v>
      </c>
      <c r="E104" t="s">
        <v>292</v>
      </c>
      <c r="G104" s="2">
        <v>2679</v>
      </c>
      <c r="I104" s="2">
        <v>2679</v>
      </c>
      <c r="K104" s="2">
        <v>2679</v>
      </c>
      <c r="L104" s="2">
        <v>2679</v>
      </c>
    </row>
    <row r="105" spans="1:13" x14ac:dyDescent="0.3">
      <c r="A105" t="s">
        <v>111</v>
      </c>
      <c r="B105">
        <v>4</v>
      </c>
      <c r="C105" t="s">
        <v>317</v>
      </c>
      <c r="D105">
        <v>2024</v>
      </c>
      <c r="E105" t="s">
        <v>317</v>
      </c>
      <c r="G105" s="2" t="s">
        <v>317</v>
      </c>
    </row>
    <row r="106" spans="1:13" x14ac:dyDescent="0.3">
      <c r="A106" t="s">
        <v>47</v>
      </c>
      <c r="B106">
        <v>1</v>
      </c>
      <c r="C106" t="s">
        <v>317</v>
      </c>
      <c r="D106">
        <v>2024</v>
      </c>
      <c r="E106" t="s">
        <v>317</v>
      </c>
      <c r="G106" s="2" t="s">
        <v>317</v>
      </c>
    </row>
    <row r="107" spans="1:13" x14ac:dyDescent="0.3">
      <c r="A107" t="s">
        <v>35</v>
      </c>
      <c r="B107">
        <v>1</v>
      </c>
      <c r="C107" t="s">
        <v>317</v>
      </c>
      <c r="D107">
        <v>2024</v>
      </c>
      <c r="E107" t="s">
        <v>317</v>
      </c>
      <c r="G107" s="2" t="s">
        <v>317</v>
      </c>
    </row>
    <row r="108" spans="1:13" x14ac:dyDescent="0.3">
      <c r="A108" t="s">
        <v>97</v>
      </c>
      <c r="B108">
        <v>3</v>
      </c>
      <c r="C108" t="s">
        <v>317</v>
      </c>
      <c r="D108">
        <v>2024</v>
      </c>
      <c r="E108" t="s">
        <v>317</v>
      </c>
      <c r="G108" s="2" t="s">
        <v>317</v>
      </c>
    </row>
    <row r="109" spans="1:13" x14ac:dyDescent="0.3">
      <c r="A109" t="s">
        <v>118</v>
      </c>
      <c r="B109">
        <v>4</v>
      </c>
      <c r="C109" t="s">
        <v>167</v>
      </c>
      <c r="D109">
        <v>2024</v>
      </c>
      <c r="E109" t="s">
        <v>292</v>
      </c>
      <c r="G109" s="2">
        <v>28582</v>
      </c>
    </row>
    <row r="110" spans="1:13" x14ac:dyDescent="0.3">
      <c r="A110" t="s">
        <v>79</v>
      </c>
      <c r="B110">
        <v>3</v>
      </c>
      <c r="C110" t="s">
        <v>317</v>
      </c>
      <c r="D110">
        <v>2024</v>
      </c>
      <c r="E110" t="s">
        <v>317</v>
      </c>
      <c r="G110" s="2" t="s">
        <v>317</v>
      </c>
    </row>
    <row r="111" spans="1:13" x14ac:dyDescent="0.3">
      <c r="A111" t="s">
        <v>131</v>
      </c>
      <c r="B111">
        <v>5</v>
      </c>
      <c r="C111" t="s">
        <v>317</v>
      </c>
      <c r="D111">
        <v>2024</v>
      </c>
      <c r="E111" t="s">
        <v>317</v>
      </c>
      <c r="G111" s="2" t="s">
        <v>317</v>
      </c>
    </row>
    <row r="112" spans="1:13" x14ac:dyDescent="0.3">
      <c r="A112" t="s">
        <v>149</v>
      </c>
      <c r="B112">
        <v>5</v>
      </c>
      <c r="C112" t="s">
        <v>317</v>
      </c>
      <c r="D112">
        <v>2024</v>
      </c>
      <c r="E112" t="s">
        <v>317</v>
      </c>
      <c r="F112" s="2">
        <v>10000</v>
      </c>
      <c r="G112" s="2" t="s">
        <v>317</v>
      </c>
    </row>
    <row r="113" spans="1:14" x14ac:dyDescent="0.3">
      <c r="A113" t="s">
        <v>123</v>
      </c>
      <c r="B113">
        <v>4</v>
      </c>
      <c r="C113" t="s">
        <v>7</v>
      </c>
      <c r="D113">
        <v>2024</v>
      </c>
      <c r="E113" t="s">
        <v>297</v>
      </c>
      <c r="F113" s="2">
        <v>17500</v>
      </c>
      <c r="G113" s="2">
        <v>0</v>
      </c>
      <c r="I113" s="2">
        <v>157500</v>
      </c>
      <c r="K113" s="2">
        <v>45000</v>
      </c>
    </row>
    <row r="114" spans="1:14" x14ac:dyDescent="0.3">
      <c r="A114" t="s">
        <v>123</v>
      </c>
      <c r="B114">
        <v>4</v>
      </c>
      <c r="C114" t="s">
        <v>167</v>
      </c>
      <c r="D114">
        <v>2024</v>
      </c>
      <c r="E114" t="s">
        <v>292</v>
      </c>
      <c r="F114" s="2">
        <v>72</v>
      </c>
      <c r="G114" s="2">
        <v>28510</v>
      </c>
    </row>
    <row r="115" spans="1:14" x14ac:dyDescent="0.3">
      <c r="A115" t="s">
        <v>112</v>
      </c>
      <c r="B115">
        <v>4</v>
      </c>
      <c r="C115" t="s">
        <v>317</v>
      </c>
      <c r="D115">
        <v>2024</v>
      </c>
      <c r="E115" t="s">
        <v>317</v>
      </c>
      <c r="G115" s="2" t="s">
        <v>317</v>
      </c>
    </row>
    <row r="116" spans="1:14" x14ac:dyDescent="0.3">
      <c r="A116" t="s">
        <v>119</v>
      </c>
      <c r="B116">
        <v>4</v>
      </c>
      <c r="C116" t="s">
        <v>317</v>
      </c>
      <c r="D116">
        <v>2024</v>
      </c>
      <c r="E116" t="s">
        <v>317</v>
      </c>
      <c r="G116" s="2" t="s">
        <v>317</v>
      </c>
    </row>
    <row r="117" spans="1:14" x14ac:dyDescent="0.3">
      <c r="A117" t="s">
        <v>70</v>
      </c>
      <c r="B117">
        <v>2</v>
      </c>
      <c r="C117" t="s">
        <v>167</v>
      </c>
      <c r="D117">
        <v>2024</v>
      </c>
      <c r="E117" t="s">
        <v>293</v>
      </c>
      <c r="G117" s="2">
        <v>0</v>
      </c>
      <c r="I117" s="2">
        <v>800000</v>
      </c>
      <c r="J117" s="2">
        <v>800000</v>
      </c>
      <c r="K117" s="2">
        <v>800000</v>
      </c>
      <c r="N117" s="2">
        <v>230000</v>
      </c>
    </row>
    <row r="118" spans="1:14" x14ac:dyDescent="0.3">
      <c r="A118" t="s">
        <v>70</v>
      </c>
      <c r="B118">
        <v>2</v>
      </c>
      <c r="C118" t="s">
        <v>167</v>
      </c>
      <c r="D118">
        <v>2024</v>
      </c>
      <c r="E118" t="s">
        <v>292</v>
      </c>
      <c r="N118" s="2">
        <v>210000</v>
      </c>
    </row>
    <row r="119" spans="1:14" x14ac:dyDescent="0.3">
      <c r="A119" t="s">
        <v>70</v>
      </c>
      <c r="B119">
        <v>2</v>
      </c>
      <c r="C119" t="s">
        <v>167</v>
      </c>
      <c r="D119">
        <v>2024</v>
      </c>
      <c r="E119" t="s">
        <v>293</v>
      </c>
      <c r="I119" s="2">
        <v>1381000</v>
      </c>
      <c r="J119" s="2">
        <v>1381000</v>
      </c>
      <c r="K119" s="2">
        <v>1381000</v>
      </c>
      <c r="N119" s="2">
        <v>365342</v>
      </c>
    </row>
    <row r="120" spans="1:14" x14ac:dyDescent="0.3">
      <c r="A120" t="s">
        <v>92</v>
      </c>
      <c r="B120">
        <v>3</v>
      </c>
      <c r="C120" t="s">
        <v>167</v>
      </c>
      <c r="D120">
        <v>2024</v>
      </c>
      <c r="E120" t="s">
        <v>292</v>
      </c>
      <c r="F120" s="2">
        <v>270780</v>
      </c>
      <c r="G120" s="2">
        <v>144320</v>
      </c>
      <c r="I120" s="2">
        <v>415100</v>
      </c>
      <c r="K120" s="2">
        <v>415100</v>
      </c>
      <c r="L120" s="2">
        <v>115456</v>
      </c>
      <c r="M120" s="2">
        <v>28864</v>
      </c>
    </row>
    <row r="121" spans="1:14" x14ac:dyDescent="0.3">
      <c r="A121" t="s">
        <v>93</v>
      </c>
      <c r="B121">
        <v>3</v>
      </c>
      <c r="C121" t="s">
        <v>167</v>
      </c>
      <c r="D121">
        <v>2024</v>
      </c>
      <c r="E121" t="s">
        <v>292</v>
      </c>
      <c r="F121" s="2">
        <v>63037</v>
      </c>
      <c r="G121" s="2">
        <v>33598</v>
      </c>
      <c r="I121" s="2">
        <v>96635</v>
      </c>
      <c r="K121" s="2">
        <v>96635</v>
      </c>
      <c r="L121" s="2">
        <v>26878</v>
      </c>
      <c r="M121" s="2">
        <v>6720</v>
      </c>
    </row>
    <row r="122" spans="1:14" x14ac:dyDescent="0.3">
      <c r="A122" t="s">
        <v>48</v>
      </c>
      <c r="B122">
        <v>1</v>
      </c>
      <c r="C122" t="s">
        <v>317</v>
      </c>
      <c r="D122">
        <v>2024</v>
      </c>
      <c r="E122" t="s">
        <v>317</v>
      </c>
      <c r="G122" s="2" t="s">
        <v>317</v>
      </c>
    </row>
    <row r="123" spans="1:14" x14ac:dyDescent="0.3">
      <c r="A123" t="s">
        <v>128</v>
      </c>
      <c r="B123">
        <v>4</v>
      </c>
      <c r="C123" t="s">
        <v>167</v>
      </c>
      <c r="D123">
        <v>2024</v>
      </c>
      <c r="E123" t="s">
        <v>292</v>
      </c>
      <c r="G123" s="2">
        <v>7142</v>
      </c>
    </row>
    <row r="124" spans="1:14" x14ac:dyDescent="0.3">
      <c r="A124" t="s">
        <v>128</v>
      </c>
      <c r="B124">
        <v>4</v>
      </c>
      <c r="C124" t="s">
        <v>166</v>
      </c>
      <c r="D124">
        <v>2024</v>
      </c>
      <c r="E124" t="s">
        <v>292</v>
      </c>
      <c r="G124" s="2">
        <v>2500</v>
      </c>
    </row>
    <row r="125" spans="1:14" x14ac:dyDescent="0.3">
      <c r="A125" t="s">
        <v>146</v>
      </c>
      <c r="B125">
        <v>5</v>
      </c>
      <c r="C125" t="s">
        <v>317</v>
      </c>
      <c r="D125">
        <v>2024</v>
      </c>
      <c r="E125" t="s">
        <v>317</v>
      </c>
      <c r="G125" s="2" t="s">
        <v>317</v>
      </c>
    </row>
    <row r="126" spans="1:14" x14ac:dyDescent="0.3">
      <c r="A126" t="s">
        <v>5</v>
      </c>
      <c r="B126">
        <v>3</v>
      </c>
      <c r="C126" t="s">
        <v>157</v>
      </c>
      <c r="D126">
        <v>2024</v>
      </c>
      <c r="E126" t="s">
        <v>297</v>
      </c>
      <c r="F126" s="2">
        <v>28133</v>
      </c>
      <c r="G126" s="2">
        <v>0</v>
      </c>
      <c r="I126" s="2">
        <v>252867</v>
      </c>
      <c r="J126" s="2">
        <v>252867</v>
      </c>
      <c r="K126" s="2">
        <v>252867</v>
      </c>
    </row>
    <row r="127" spans="1:14" x14ac:dyDescent="0.3">
      <c r="A127" t="s">
        <v>5</v>
      </c>
      <c r="B127">
        <v>3</v>
      </c>
      <c r="C127" t="s">
        <v>167</v>
      </c>
      <c r="D127">
        <v>2024</v>
      </c>
      <c r="E127" t="s">
        <v>293</v>
      </c>
      <c r="G127" s="2">
        <v>0</v>
      </c>
      <c r="I127" s="2">
        <v>500000</v>
      </c>
      <c r="J127" s="2">
        <v>500000</v>
      </c>
      <c r="K127" s="2">
        <v>500000</v>
      </c>
    </row>
    <row r="128" spans="1:14" x14ac:dyDescent="0.3">
      <c r="A128" t="s">
        <v>73</v>
      </c>
      <c r="B128">
        <v>3</v>
      </c>
      <c r="C128" t="s">
        <v>317</v>
      </c>
      <c r="D128">
        <v>2024</v>
      </c>
      <c r="E128" t="s">
        <v>317</v>
      </c>
      <c r="G128" s="2" t="s">
        <v>317</v>
      </c>
    </row>
    <row r="129" spans="1:14" x14ac:dyDescent="0.3">
      <c r="A129" t="s">
        <v>58</v>
      </c>
      <c r="B129">
        <v>1</v>
      </c>
      <c r="C129" t="s">
        <v>317</v>
      </c>
      <c r="D129">
        <v>2024</v>
      </c>
      <c r="E129" t="s">
        <v>317</v>
      </c>
      <c r="F129" s="2">
        <v>0</v>
      </c>
      <c r="G129" s="2" t="s">
        <v>317</v>
      </c>
      <c r="I129" s="2">
        <v>0</v>
      </c>
      <c r="K129" s="2">
        <v>0</v>
      </c>
    </row>
    <row r="130" spans="1:14" x14ac:dyDescent="0.3">
      <c r="A130" t="s">
        <v>319</v>
      </c>
      <c r="B130">
        <v>1</v>
      </c>
      <c r="C130" t="s">
        <v>167</v>
      </c>
      <c r="D130">
        <v>2024</v>
      </c>
      <c r="E130" t="s">
        <v>293</v>
      </c>
      <c r="F130" s="2">
        <v>39264</v>
      </c>
      <c r="G130" s="2">
        <v>0</v>
      </c>
      <c r="I130" s="2">
        <v>150000</v>
      </c>
      <c r="J130" s="2">
        <v>150000</v>
      </c>
      <c r="K130" s="2">
        <v>150000</v>
      </c>
    </row>
    <row r="131" spans="1:14" x14ac:dyDescent="0.3">
      <c r="A131" t="s">
        <v>319</v>
      </c>
      <c r="B131">
        <v>1</v>
      </c>
      <c r="C131" t="s">
        <v>167</v>
      </c>
      <c r="D131">
        <v>2024</v>
      </c>
      <c r="E131" t="s">
        <v>293</v>
      </c>
      <c r="F131" s="2">
        <v>19632</v>
      </c>
      <c r="G131" s="2">
        <v>0</v>
      </c>
      <c r="I131" s="2">
        <v>85000</v>
      </c>
      <c r="J131" s="2">
        <v>85000</v>
      </c>
      <c r="K131" s="2">
        <v>85000</v>
      </c>
    </row>
    <row r="132" spans="1:14" x14ac:dyDescent="0.3">
      <c r="A132" t="s">
        <v>27</v>
      </c>
      <c r="B132">
        <v>1</v>
      </c>
      <c r="C132" t="s">
        <v>166</v>
      </c>
      <c r="D132">
        <v>2024</v>
      </c>
      <c r="E132" t="s">
        <v>293</v>
      </c>
      <c r="I132" s="2">
        <v>34000</v>
      </c>
      <c r="J132" s="2">
        <v>34000</v>
      </c>
      <c r="K132" s="2">
        <v>34000</v>
      </c>
    </row>
    <row r="133" spans="1:14" x14ac:dyDescent="0.3">
      <c r="A133" t="s">
        <v>76</v>
      </c>
      <c r="B133">
        <v>3</v>
      </c>
      <c r="C133" t="s">
        <v>317</v>
      </c>
      <c r="D133">
        <v>2024</v>
      </c>
      <c r="E133" t="s">
        <v>317</v>
      </c>
      <c r="G133" s="2" t="s">
        <v>317</v>
      </c>
    </row>
    <row r="134" spans="1:14" x14ac:dyDescent="0.3">
      <c r="A134" t="s">
        <v>74</v>
      </c>
      <c r="B134">
        <v>3</v>
      </c>
      <c r="C134" t="s">
        <v>317</v>
      </c>
      <c r="D134">
        <v>2024</v>
      </c>
      <c r="E134" t="s">
        <v>317</v>
      </c>
      <c r="G134" s="2" t="s">
        <v>317</v>
      </c>
    </row>
    <row r="135" spans="1:14" x14ac:dyDescent="0.3">
      <c r="A135" t="s">
        <v>100</v>
      </c>
      <c r="B135">
        <v>3</v>
      </c>
      <c r="C135" t="s">
        <v>167</v>
      </c>
      <c r="D135">
        <v>2024</v>
      </c>
      <c r="E135" t="s">
        <v>292</v>
      </c>
      <c r="G135" s="2">
        <v>10254</v>
      </c>
      <c r="I135" s="2">
        <v>10254</v>
      </c>
      <c r="K135" s="2">
        <v>10254</v>
      </c>
      <c r="L135" s="2">
        <v>10254</v>
      </c>
    </row>
    <row r="136" spans="1:14" x14ac:dyDescent="0.3">
      <c r="A136" t="s">
        <v>36</v>
      </c>
      <c r="B136">
        <v>1</v>
      </c>
      <c r="C136" t="s">
        <v>317</v>
      </c>
      <c r="D136">
        <v>2024</v>
      </c>
      <c r="E136" t="s">
        <v>317</v>
      </c>
      <c r="G136" s="2" t="s">
        <v>317</v>
      </c>
    </row>
    <row r="137" spans="1:14" x14ac:dyDescent="0.3">
      <c r="A137" t="s">
        <v>87</v>
      </c>
      <c r="B137">
        <v>3</v>
      </c>
      <c r="C137" t="s">
        <v>167</v>
      </c>
      <c r="D137">
        <v>2024</v>
      </c>
      <c r="E137" t="s">
        <v>293</v>
      </c>
      <c r="G137" s="2">
        <v>0</v>
      </c>
      <c r="I137" s="2">
        <v>1000000</v>
      </c>
      <c r="J137" s="2">
        <v>1000000</v>
      </c>
      <c r="K137" s="2">
        <v>1000000</v>
      </c>
      <c r="N137" s="2">
        <v>200000</v>
      </c>
    </row>
    <row r="138" spans="1:14" x14ac:dyDescent="0.3">
      <c r="A138" t="s">
        <v>153</v>
      </c>
      <c r="B138">
        <v>5</v>
      </c>
      <c r="C138" t="s">
        <v>317</v>
      </c>
      <c r="D138">
        <v>2024</v>
      </c>
      <c r="E138" t="s">
        <v>317</v>
      </c>
      <c r="G138" s="2" t="s">
        <v>317</v>
      </c>
    </row>
    <row r="139" spans="1:14" x14ac:dyDescent="0.3">
      <c r="A139" t="s">
        <v>42</v>
      </c>
      <c r="B139">
        <v>1</v>
      </c>
      <c r="C139" t="s">
        <v>167</v>
      </c>
      <c r="D139">
        <v>2024</v>
      </c>
      <c r="E139" t="s">
        <v>292</v>
      </c>
      <c r="F139" s="2">
        <v>0</v>
      </c>
      <c r="G139" s="2">
        <v>91390</v>
      </c>
      <c r="I139" s="2">
        <v>91390</v>
      </c>
      <c r="K139" s="2">
        <v>91390</v>
      </c>
      <c r="L139" s="2">
        <v>91390</v>
      </c>
    </row>
    <row r="140" spans="1:14" x14ac:dyDescent="0.3">
      <c r="A140" t="s">
        <v>43</v>
      </c>
      <c r="B140">
        <v>1</v>
      </c>
      <c r="C140" t="s">
        <v>157</v>
      </c>
      <c r="D140">
        <v>2024</v>
      </c>
      <c r="E140" t="s">
        <v>297</v>
      </c>
      <c r="F140" s="2">
        <v>0</v>
      </c>
      <c r="G140" s="2">
        <v>0</v>
      </c>
      <c r="I140" s="2">
        <v>124754.72</v>
      </c>
      <c r="J140" s="2">
        <v>124755</v>
      </c>
      <c r="K140" s="2">
        <v>124754.72</v>
      </c>
    </row>
    <row r="141" spans="1:14" x14ac:dyDescent="0.3">
      <c r="A141" t="s">
        <v>43</v>
      </c>
      <c r="B141">
        <v>1</v>
      </c>
      <c r="C141" t="s">
        <v>167</v>
      </c>
      <c r="D141">
        <v>2024</v>
      </c>
      <c r="E141" t="s">
        <v>293</v>
      </c>
      <c r="F141" s="2">
        <v>7514</v>
      </c>
      <c r="G141" s="2">
        <v>71526</v>
      </c>
      <c r="I141" s="2">
        <v>695704</v>
      </c>
      <c r="J141" s="2">
        <v>695704</v>
      </c>
      <c r="K141" s="2">
        <v>695704</v>
      </c>
      <c r="L141" s="2">
        <v>32270</v>
      </c>
      <c r="M141" s="2">
        <v>39256</v>
      </c>
    </row>
    <row r="142" spans="1:14" x14ac:dyDescent="0.3">
      <c r="A142" t="s">
        <v>61</v>
      </c>
      <c r="B142">
        <v>1</v>
      </c>
      <c r="C142" t="s">
        <v>317</v>
      </c>
      <c r="D142">
        <v>2024</v>
      </c>
      <c r="E142" t="s">
        <v>317</v>
      </c>
      <c r="F142" s="2">
        <v>5000</v>
      </c>
      <c r="G142" s="2" t="s">
        <v>317</v>
      </c>
      <c r="I142" s="2">
        <v>0</v>
      </c>
      <c r="K142" s="2">
        <v>0</v>
      </c>
    </row>
    <row r="143" spans="1:14" x14ac:dyDescent="0.3">
      <c r="A143" t="s">
        <v>154</v>
      </c>
      <c r="B143">
        <v>5</v>
      </c>
      <c r="C143" t="s">
        <v>7</v>
      </c>
      <c r="D143">
        <v>2024</v>
      </c>
      <c r="E143" t="s">
        <v>297</v>
      </c>
      <c r="F143" s="2">
        <v>45076</v>
      </c>
      <c r="G143" s="2">
        <v>0</v>
      </c>
      <c r="I143" s="2">
        <v>180304</v>
      </c>
      <c r="K143" s="2">
        <v>180304</v>
      </c>
    </row>
    <row r="144" spans="1:14" x14ac:dyDescent="0.3">
      <c r="A144" t="s">
        <v>154</v>
      </c>
      <c r="B144">
        <v>5</v>
      </c>
      <c r="C144" t="s">
        <v>7</v>
      </c>
      <c r="D144">
        <v>2024</v>
      </c>
      <c r="E144" t="s">
        <v>297</v>
      </c>
      <c r="F144" s="2">
        <v>10000</v>
      </c>
      <c r="G144" s="2">
        <v>0</v>
      </c>
    </row>
    <row r="145" spans="1:14" x14ac:dyDescent="0.3">
      <c r="A145" t="s">
        <v>120</v>
      </c>
      <c r="B145">
        <v>4</v>
      </c>
      <c r="C145" t="s">
        <v>317</v>
      </c>
      <c r="D145">
        <v>2024</v>
      </c>
      <c r="E145" t="s">
        <v>317</v>
      </c>
      <c r="G145" s="2" t="s">
        <v>317</v>
      </c>
    </row>
    <row r="146" spans="1:14" x14ac:dyDescent="0.3">
      <c r="A146" t="s">
        <v>121</v>
      </c>
      <c r="B146">
        <v>4</v>
      </c>
      <c r="C146" t="s">
        <v>317</v>
      </c>
      <c r="D146">
        <v>2024</v>
      </c>
      <c r="E146" t="s">
        <v>317</v>
      </c>
      <c r="G146" s="2" t="s">
        <v>317</v>
      </c>
    </row>
    <row r="147" spans="1:14" x14ac:dyDescent="0.3">
      <c r="A147" t="s">
        <v>77</v>
      </c>
      <c r="B147">
        <v>3</v>
      </c>
      <c r="C147" t="s">
        <v>317</v>
      </c>
      <c r="D147">
        <v>2024</v>
      </c>
      <c r="E147" t="s">
        <v>317</v>
      </c>
      <c r="G147" s="2" t="s">
        <v>317</v>
      </c>
    </row>
    <row r="148" spans="1:14" x14ac:dyDescent="0.3">
      <c r="A148" t="s">
        <v>150</v>
      </c>
      <c r="B148">
        <v>5</v>
      </c>
      <c r="C148" t="s">
        <v>166</v>
      </c>
      <c r="D148">
        <v>2024</v>
      </c>
      <c r="E148" t="s">
        <v>293</v>
      </c>
      <c r="F148" s="2">
        <v>10000</v>
      </c>
      <c r="G148" s="2">
        <v>0</v>
      </c>
      <c r="I148" s="2">
        <v>50000</v>
      </c>
    </row>
    <row r="149" spans="1:14" x14ac:dyDescent="0.3">
      <c r="A149" t="s">
        <v>37</v>
      </c>
      <c r="B149">
        <v>1</v>
      </c>
      <c r="C149" t="s">
        <v>317</v>
      </c>
      <c r="D149">
        <v>2024</v>
      </c>
      <c r="E149" t="s">
        <v>317</v>
      </c>
      <c r="G149" s="2" t="s">
        <v>317</v>
      </c>
    </row>
    <row r="150" spans="1:14" x14ac:dyDescent="0.3">
      <c r="A150" t="s">
        <v>82</v>
      </c>
      <c r="B150">
        <v>3</v>
      </c>
      <c r="C150" t="s">
        <v>167</v>
      </c>
      <c r="D150">
        <v>2024</v>
      </c>
      <c r="E150" t="s">
        <v>293</v>
      </c>
      <c r="G150" s="2">
        <v>0</v>
      </c>
      <c r="I150" s="2">
        <v>745000</v>
      </c>
      <c r="J150" s="2">
        <v>745000</v>
      </c>
      <c r="K150" s="2">
        <v>745000</v>
      </c>
      <c r="N150" s="2">
        <v>755000</v>
      </c>
    </row>
    <row r="151" spans="1:14" x14ac:dyDescent="0.3">
      <c r="A151" t="s">
        <v>82</v>
      </c>
      <c r="B151">
        <v>3</v>
      </c>
      <c r="C151" t="s">
        <v>157</v>
      </c>
      <c r="D151">
        <v>2023</v>
      </c>
      <c r="E151" t="s">
        <v>317</v>
      </c>
      <c r="I151" s="2">
        <v>115970</v>
      </c>
      <c r="J151" s="2">
        <v>115970</v>
      </c>
      <c r="K151" s="2">
        <v>115970</v>
      </c>
    </row>
    <row r="152" spans="1:14" x14ac:dyDescent="0.3">
      <c r="A152" t="s">
        <v>62</v>
      </c>
      <c r="B152">
        <v>1</v>
      </c>
      <c r="C152" t="s">
        <v>166</v>
      </c>
      <c r="D152">
        <v>2024</v>
      </c>
      <c r="E152" t="s">
        <v>293</v>
      </c>
      <c r="F152" s="2">
        <v>5000</v>
      </c>
      <c r="G152" s="2">
        <v>0</v>
      </c>
      <c r="I152" s="2">
        <v>100000</v>
      </c>
      <c r="J152" s="2">
        <v>100000</v>
      </c>
      <c r="K152" s="2">
        <v>100000</v>
      </c>
    </row>
    <row r="153" spans="1:14" x14ac:dyDescent="0.3">
      <c r="A153" t="s">
        <v>147</v>
      </c>
      <c r="B153">
        <v>5</v>
      </c>
      <c r="C153" t="s">
        <v>317</v>
      </c>
      <c r="D153">
        <v>2024</v>
      </c>
      <c r="E153" t="s">
        <v>317</v>
      </c>
      <c r="G153" s="2" t="s">
        <v>317</v>
      </c>
    </row>
    <row r="154" spans="1:14" x14ac:dyDescent="0.3">
      <c r="A154" t="s">
        <v>132</v>
      </c>
      <c r="B154">
        <v>5</v>
      </c>
      <c r="C154" t="s">
        <v>317</v>
      </c>
      <c r="D154">
        <v>2024</v>
      </c>
      <c r="E154" t="s">
        <v>317</v>
      </c>
      <c r="G154" s="2" t="s">
        <v>317</v>
      </c>
    </row>
    <row r="155" spans="1:14" x14ac:dyDescent="0.3">
      <c r="A155" t="s">
        <v>38</v>
      </c>
      <c r="B155">
        <v>1</v>
      </c>
      <c r="C155" t="s">
        <v>317</v>
      </c>
      <c r="D155">
        <v>2024</v>
      </c>
      <c r="E155" t="s">
        <v>317</v>
      </c>
      <c r="G155" s="2" t="s">
        <v>317</v>
      </c>
    </row>
    <row r="156" spans="1:14" x14ac:dyDescent="0.3">
      <c r="A156" t="s">
        <v>101</v>
      </c>
      <c r="B156">
        <v>3</v>
      </c>
      <c r="C156" t="s">
        <v>167</v>
      </c>
      <c r="D156">
        <v>2024</v>
      </c>
      <c r="E156" t="s">
        <v>293</v>
      </c>
      <c r="G156" s="2">
        <v>42770</v>
      </c>
      <c r="I156" s="2">
        <v>276977</v>
      </c>
      <c r="J156" s="2">
        <v>276977</v>
      </c>
      <c r="K156" s="2">
        <v>276977</v>
      </c>
      <c r="L156" s="2">
        <v>42770</v>
      </c>
      <c r="N156" s="2">
        <v>91424</v>
      </c>
    </row>
    <row r="157" spans="1:14" x14ac:dyDescent="0.3">
      <c r="A157" t="s">
        <v>88</v>
      </c>
      <c r="B157">
        <v>3</v>
      </c>
      <c r="C157" t="s">
        <v>317</v>
      </c>
      <c r="D157">
        <v>2024</v>
      </c>
      <c r="E157" t="s">
        <v>317</v>
      </c>
      <c r="G157" s="2" t="s">
        <v>317</v>
      </c>
    </row>
    <row r="158" spans="1:14" x14ac:dyDescent="0.3">
      <c r="A158" t="s">
        <v>133</v>
      </c>
      <c r="B158">
        <v>5</v>
      </c>
      <c r="C158" t="s">
        <v>317</v>
      </c>
      <c r="D158">
        <v>2024</v>
      </c>
      <c r="E158" t="s">
        <v>317</v>
      </c>
      <c r="G158" s="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06D5-6BC4-4453-9B76-79C5AEC340E4}">
  <dimension ref="A1:R36"/>
  <sheetViews>
    <sheetView showGridLines="0" topLeftCell="A6" zoomScale="90" zoomScaleNormal="90" workbookViewId="0">
      <selection activeCell="C9" sqref="C9"/>
    </sheetView>
  </sheetViews>
  <sheetFormatPr defaultRowHeight="14.4" x14ac:dyDescent="0.3"/>
  <cols>
    <col min="1" max="1" width="2.44140625" customWidth="1"/>
    <col min="2" max="2" width="21.88671875" customWidth="1"/>
    <col min="3" max="3" width="34.44140625" customWidth="1"/>
    <col min="4" max="4" width="3.88671875" customWidth="1"/>
    <col min="5" max="5" width="34.44140625" customWidth="1"/>
    <col min="6" max="6" width="3.88671875" customWidth="1"/>
    <col min="7" max="7" width="34.44140625" customWidth="1"/>
    <col min="8" max="8" width="22.6640625" hidden="1" customWidth="1"/>
    <col min="9" max="9" width="2.6640625" hidden="1" customWidth="1"/>
    <col min="10" max="10" width="22" hidden="1" customWidth="1"/>
    <col min="11" max="11" width="24" hidden="1" customWidth="1"/>
    <col min="12" max="12" width="20.6640625" hidden="1" customWidth="1"/>
    <col min="13" max="13" width="29.109375" hidden="1" customWidth="1"/>
    <col min="14" max="14" width="24" hidden="1" customWidth="1"/>
    <col min="15" max="15" width="1.44140625" hidden="1" customWidth="1"/>
  </cols>
  <sheetData>
    <row r="1" spans="1:15" ht="5.25" customHeight="1" x14ac:dyDescent="0.3">
      <c r="C1" s="215" t="s">
        <v>345</v>
      </c>
      <c r="D1" s="215"/>
      <c r="E1" s="215"/>
      <c r="F1" s="215"/>
      <c r="G1" s="215"/>
    </row>
    <row r="2" spans="1:15" ht="21.75" customHeight="1" x14ac:dyDescent="0.55000000000000004">
      <c r="C2" s="215"/>
      <c r="D2" s="215"/>
      <c r="E2" s="215"/>
      <c r="F2" s="215"/>
      <c r="G2" s="215"/>
      <c r="H2" s="101"/>
      <c r="I2" s="101"/>
      <c r="J2" s="101"/>
      <c r="K2" s="101"/>
      <c r="L2" s="101"/>
      <c r="M2" s="101"/>
      <c r="N2" s="101"/>
      <c r="O2" s="101"/>
    </row>
    <row r="3" spans="1:15" ht="21.75" customHeight="1" x14ac:dyDescent="0.55000000000000004">
      <c r="C3" s="215" t="s">
        <v>346</v>
      </c>
      <c r="D3" s="215"/>
      <c r="E3" s="215"/>
      <c r="F3" s="215"/>
      <c r="G3" s="215"/>
      <c r="H3" s="101"/>
      <c r="I3" s="101"/>
      <c r="J3" s="101"/>
      <c r="K3" s="101"/>
      <c r="L3" s="101"/>
      <c r="M3" s="101"/>
      <c r="N3" s="101"/>
      <c r="O3" s="101"/>
    </row>
    <row r="4" spans="1:15" ht="21.75" customHeight="1" x14ac:dyDescent="0.55000000000000004">
      <c r="C4" s="215" t="s">
        <v>347</v>
      </c>
      <c r="D4" s="215"/>
      <c r="E4" s="215"/>
      <c r="F4" s="215"/>
      <c r="G4" s="215"/>
      <c r="H4" s="101"/>
      <c r="I4" s="101"/>
      <c r="J4" s="101"/>
      <c r="K4" s="101"/>
      <c r="L4" s="101"/>
      <c r="M4" s="101"/>
      <c r="N4" s="101"/>
      <c r="O4" s="101"/>
    </row>
    <row r="5" spans="1:15" ht="15" customHeight="1" x14ac:dyDescent="0.4">
      <c r="A5" t="s">
        <v>277</v>
      </c>
      <c r="C5" s="173" t="s">
        <v>341</v>
      </c>
      <c r="D5" s="173"/>
      <c r="E5" s="173"/>
      <c r="F5" s="173"/>
      <c r="G5" s="173"/>
    </row>
    <row r="6" spans="1:15" ht="27" customHeight="1" x14ac:dyDescent="0.3">
      <c r="C6" s="183" t="s">
        <v>342</v>
      </c>
      <c r="D6" s="183"/>
      <c r="E6" s="183"/>
      <c r="F6" s="183"/>
      <c r="G6" s="183"/>
    </row>
    <row r="7" spans="1:15" ht="18.75" customHeight="1" x14ac:dyDescent="0.3">
      <c r="C7" s="216" t="s">
        <v>344</v>
      </c>
      <c r="D7" s="216"/>
      <c r="E7" s="216"/>
      <c r="F7" s="216"/>
      <c r="G7" s="216"/>
    </row>
    <row r="8" spans="1:15" ht="20.25" customHeight="1" x14ac:dyDescent="0.3">
      <c r="C8" s="104" t="s">
        <v>356</v>
      </c>
      <c r="E8" s="203" t="s">
        <v>339</v>
      </c>
      <c r="F8" s="204"/>
      <c r="G8" s="205"/>
      <c r="H8" s="126"/>
      <c r="I8" s="126"/>
      <c r="J8" s="126"/>
      <c r="K8" s="126"/>
      <c r="L8" s="126"/>
      <c r="M8" s="126"/>
      <c r="N8" s="126"/>
      <c r="O8" s="126"/>
    </row>
    <row r="9" spans="1:15" ht="39" customHeight="1" x14ac:dyDescent="0.3">
      <c r="B9" s="117" t="s">
        <v>330</v>
      </c>
      <c r="C9" s="151" t="s">
        <v>349</v>
      </c>
      <c r="E9" s="206" t="s">
        <v>351</v>
      </c>
      <c r="F9" s="207"/>
      <c r="G9" s="208"/>
      <c r="H9" s="124"/>
      <c r="I9" s="124"/>
      <c r="J9" s="124"/>
      <c r="K9" s="124"/>
      <c r="L9" s="124"/>
      <c r="M9" s="124"/>
      <c r="N9" s="124"/>
      <c r="O9" s="124"/>
    </row>
    <row r="10" spans="1:15" ht="6.75" customHeight="1" x14ac:dyDescent="0.3">
      <c r="E10" s="209"/>
      <c r="F10" s="210"/>
      <c r="G10" s="211"/>
      <c r="H10" s="123"/>
      <c r="I10" s="123"/>
      <c r="J10" s="123"/>
      <c r="K10" s="123"/>
      <c r="L10" s="123"/>
      <c r="M10" s="123"/>
      <c r="N10" s="123"/>
      <c r="O10" s="123"/>
    </row>
    <row r="11" spans="1:15" ht="21" customHeight="1" x14ac:dyDescent="0.3">
      <c r="B11" s="117" t="s">
        <v>324</v>
      </c>
      <c r="C11" s="118" t="str">
        <f>IFERROR(VLOOKUP(C9,'table for settlement look up'!A2:B134,2,FALSE),"N/A")</f>
        <v>N/A</v>
      </c>
      <c r="D11" s="102"/>
      <c r="E11" s="212"/>
      <c r="F11" s="213"/>
      <c r="G11" s="214"/>
      <c r="H11" s="125"/>
      <c r="I11" s="125"/>
      <c r="J11" s="125"/>
      <c r="K11" s="125"/>
      <c r="L11" s="125"/>
      <c r="M11" s="125"/>
      <c r="N11" s="125"/>
      <c r="O11" s="125"/>
    </row>
    <row r="12" spans="1:15" ht="9" customHeight="1" x14ac:dyDescent="0.35">
      <c r="D12" s="103"/>
      <c r="H12" s="100"/>
      <c r="I12" s="100"/>
      <c r="K12" s="100"/>
      <c r="L12" s="100"/>
      <c r="M12" s="100"/>
    </row>
    <row r="13" spans="1:15" ht="15.75" customHeight="1" x14ac:dyDescent="0.3">
      <c r="C13" s="194" t="s">
        <v>327</v>
      </c>
      <c r="D13" s="195"/>
      <c r="E13" s="195"/>
      <c r="F13" s="195"/>
      <c r="G13" s="195"/>
    </row>
    <row r="14" spans="1:15" s="1" customFormat="1" ht="15.75" customHeight="1" x14ac:dyDescent="0.3">
      <c r="C14" s="191" t="s">
        <v>340</v>
      </c>
      <c r="D14" s="192"/>
      <c r="E14" s="192"/>
      <c r="F14" s="192"/>
      <c r="G14" s="200"/>
      <c r="H14" s="94" t="s">
        <v>302</v>
      </c>
      <c r="I14" s="91"/>
      <c r="J14" s="201" t="s">
        <v>325</v>
      </c>
      <c r="K14" s="201"/>
      <c r="L14" s="202"/>
      <c r="M14" s="197" t="s">
        <v>326</v>
      </c>
      <c r="N14" s="198"/>
      <c r="O14" s="199"/>
    </row>
    <row r="15" spans="1:15" s="4" customFormat="1" ht="15.75" customHeight="1" x14ac:dyDescent="0.3">
      <c r="B15" s="154" t="s">
        <v>352</v>
      </c>
      <c r="C15" s="154" t="s">
        <v>172</v>
      </c>
      <c r="D15" s="155"/>
      <c r="E15" s="156" t="s">
        <v>173</v>
      </c>
      <c r="F15" s="155"/>
      <c r="G15" s="157" t="s">
        <v>348</v>
      </c>
      <c r="H15" s="95" t="s">
        <v>320</v>
      </c>
      <c r="I15" s="84"/>
      <c r="J15" s="84" t="s">
        <v>306</v>
      </c>
      <c r="K15" s="84" t="s">
        <v>321</v>
      </c>
      <c r="L15" s="85" t="s">
        <v>307</v>
      </c>
      <c r="M15" s="83" t="s">
        <v>308</v>
      </c>
      <c r="N15" s="84" t="s">
        <v>321</v>
      </c>
      <c r="O15" s="85" t="s">
        <v>307</v>
      </c>
    </row>
    <row r="16" spans="1:15" ht="15" customHeight="1" x14ac:dyDescent="0.3">
      <c r="B16" s="106">
        <v>2022</v>
      </c>
      <c r="C16" s="110" t="str">
        <f>IFERROR($C$11*'table for settlement look up'!E2,"N/A")</f>
        <v>N/A</v>
      </c>
      <c r="D16" s="111"/>
      <c r="E16" s="110" t="str">
        <f>IFERROR($C$11*'table for settlement look up'!F2,"N/A")</f>
        <v>N/A</v>
      </c>
      <c r="F16" s="119"/>
      <c r="G16" s="110" t="str">
        <f>IFERROR($C$11*'table for settlement look up'!G2,"N/A")</f>
        <v>N/A</v>
      </c>
      <c r="H16" s="96" t="str">
        <f>IFERROR(VLOOKUP($C$9,'Direct share used as match data'!$A$2:$S$135,2,FALSE),"")</f>
        <v/>
      </c>
      <c r="I16" s="2"/>
      <c r="J16" s="88" t="str">
        <f>IFERROR(VLOOKUP($C$9,'Multiyear data for vlookup'!$A$1:$AL$136,21,FALSE),"")</f>
        <v/>
      </c>
      <c r="K16" s="88" t="str">
        <f>IFERROR(VLOOKUP($C$9,'Individual award multi year'!$A$1:$S$136,2,FALSE),"")</f>
        <v/>
      </c>
      <c r="L16" s="90" t="e">
        <f>J16-K16</f>
        <v>#VALUE!</v>
      </c>
      <c r="M16" s="88" t="str">
        <f>IFERROR(VLOOKUP($C$9,'Multiyear data for vlookup'!$A$1:$BE$136,40,FALSE),"")</f>
        <v/>
      </c>
      <c r="N16" s="88" t="str">
        <f>IFERROR(VLOOKUP($C$9,'Approved gold standard amounts'!$A$3:$S$135,2,FALSE),"")</f>
        <v/>
      </c>
      <c r="O16" s="90" t="e">
        <f>M16-N16</f>
        <v>#VALUE!</v>
      </c>
    </row>
    <row r="17" spans="2:18" ht="15" customHeight="1" x14ac:dyDescent="0.3">
      <c r="B17" s="107">
        <v>2023</v>
      </c>
      <c r="C17" s="112" t="str">
        <f>IFERROR($C$11*'table for settlement look up'!E3,"N/A")</f>
        <v>N/A</v>
      </c>
      <c r="D17" s="113"/>
      <c r="E17" s="112" t="str">
        <f>IFERROR($C$11*'table for settlement look up'!F3,"N/A")</f>
        <v>N/A</v>
      </c>
      <c r="F17" s="120"/>
      <c r="G17" s="112" t="str">
        <f>IFERROR($C$11*'table for settlement look up'!G3,"N/A")</f>
        <v>N/A</v>
      </c>
      <c r="H17" s="96" t="str">
        <f>IFERROR(VLOOKUP($C$9,'Direct share used as match data'!$A$2:$S$135,3,FALSE),"")</f>
        <v/>
      </c>
      <c r="I17" s="2"/>
      <c r="J17" s="88" t="str">
        <f>IFERROR(VLOOKUP($C$9,'Multiyear data for vlookup'!$A$1:$AL$136,22,FALSE),"")</f>
        <v/>
      </c>
      <c r="K17" s="88" t="str">
        <f>IFERROR(VLOOKUP($C$9,'Individual award multi year'!$A$1:$S$136,3,FALSE),"")</f>
        <v/>
      </c>
      <c r="L17" s="89" t="e">
        <f>J16+J17-K17</f>
        <v>#VALUE!</v>
      </c>
      <c r="M17" s="88" t="str">
        <f>IFERROR(VLOOKUP($C$9,'Multiyear data for vlookup'!$A$1:$BE$136,41,FALSE),"")</f>
        <v/>
      </c>
      <c r="N17" s="88" t="str">
        <f>IFERROR(VLOOKUP($C$9,'Approved gold standard amounts'!$A$3:$S$135,3,FALSE),"")</f>
        <v/>
      </c>
      <c r="O17" s="89" t="e">
        <f>M16+M17-N17</f>
        <v>#VALUE!</v>
      </c>
      <c r="R17" s="2"/>
    </row>
    <row r="18" spans="2:18" ht="15" customHeight="1" x14ac:dyDescent="0.3">
      <c r="B18" s="108">
        <v>2024</v>
      </c>
      <c r="C18" s="159" t="str">
        <f>IFERROR($C$11*'table for settlement look up'!E4,"N/A")</f>
        <v>N/A</v>
      </c>
      <c r="D18" s="114"/>
      <c r="E18" s="159" t="str">
        <f>IFERROR($C$11*'table for settlement look up'!F4,"N/A")</f>
        <v>N/A</v>
      </c>
      <c r="F18" s="121"/>
      <c r="G18" s="159" t="str">
        <f>IFERROR($C$11*'table for settlement look up'!G4,"N/A")</f>
        <v>N/A</v>
      </c>
      <c r="H18" s="97" t="str">
        <f>IFERROR(VLOOKUP($C$9,'Direct share used as match data'!$A$2:$S$135,4,FALSE),"")</f>
        <v/>
      </c>
      <c r="I18" s="2"/>
      <c r="J18" s="2" t="str">
        <f>IFERROR(VLOOKUP($C$9,'Multiyear data for vlookup'!$A$1:$AL$136,23,FALSE),"")</f>
        <v/>
      </c>
      <c r="K18" s="2" t="str">
        <f>IFERROR(VLOOKUP($C$9,'Individual award multi year'!$A$1:$S$136,4,FALSE),"")</f>
        <v/>
      </c>
      <c r="L18" s="87" t="e">
        <f>J16+J17+J18-K18</f>
        <v>#VALUE!</v>
      </c>
      <c r="M18" s="2" t="str">
        <f>IFERROR(VLOOKUP($C$9,'Multiyear data for vlookup'!$A$1:$BE$136,42,FALSE),"")</f>
        <v/>
      </c>
      <c r="N18" s="2" t="str">
        <f>IFERROR(VLOOKUP($C$9,'Approved gold standard amounts'!$A$3:$S$135,4,FALSE),"")</f>
        <v/>
      </c>
      <c r="O18" s="87" t="e">
        <f>M16+M17+M18-N18</f>
        <v>#VALUE!</v>
      </c>
      <c r="R18" s="2"/>
    </row>
    <row r="19" spans="2:18" ht="15" customHeight="1" x14ac:dyDescent="0.3">
      <c r="B19" s="108">
        <v>2025</v>
      </c>
      <c r="C19" s="159" t="str">
        <f>IFERROR($C$11*'table for settlement look up'!E5,"N/A")</f>
        <v>N/A</v>
      </c>
      <c r="D19" s="114"/>
      <c r="E19" s="159" t="str">
        <f>IFERROR($C$11*'table for settlement look up'!F5,"N/A")</f>
        <v>N/A</v>
      </c>
      <c r="F19" s="121"/>
      <c r="G19" s="159" t="str">
        <f>IFERROR($C$11*'table for settlement look up'!G5,"N/A")</f>
        <v>N/A</v>
      </c>
      <c r="H19" s="97" t="str">
        <f>IFERROR(VLOOKUP($C$9,'Direct share used as match data'!$A$2:$S$135,5,FALSE),"")</f>
        <v/>
      </c>
      <c r="I19" s="2"/>
      <c r="J19" s="2" t="str">
        <f>IFERROR(VLOOKUP($C$9,'Multiyear data for vlookup'!$A$1:$AL$136,24,FALSE),"")</f>
        <v/>
      </c>
      <c r="K19" s="2" t="str">
        <f>IFERROR(VLOOKUP($C$9,'Individual award multi year'!$A$1:$S$136,5,FALSE),"")</f>
        <v/>
      </c>
      <c r="L19" s="87" t="e">
        <f t="shared" ref="L19:L34" si="0">J19-K19</f>
        <v>#VALUE!</v>
      </c>
      <c r="M19" s="2" t="str">
        <f>IFERROR(VLOOKUP($C$9,'Multiyear data for vlookup'!$A$1:$BE$136,43,FALSE),"")</f>
        <v/>
      </c>
      <c r="N19" s="2" t="str">
        <f>IFERROR(VLOOKUP($C$9,'Approved gold standard amounts'!$A$3:$S$135,5,FALSE),"")</f>
        <v/>
      </c>
      <c r="O19" s="87" t="e">
        <f t="shared" ref="O19:O33" si="1">M19-N19</f>
        <v>#VALUE!</v>
      </c>
    </row>
    <row r="20" spans="2:18" ht="15" customHeight="1" x14ac:dyDescent="0.3">
      <c r="B20" s="108">
        <v>2026</v>
      </c>
      <c r="C20" s="159" t="str">
        <f>IFERROR($C$11*'table for settlement look up'!E6,"N/A")</f>
        <v>N/A</v>
      </c>
      <c r="D20" s="114"/>
      <c r="E20" s="159" t="str">
        <f>IFERROR($C$11*'table for settlement look up'!F6,"N/A")</f>
        <v>N/A</v>
      </c>
      <c r="F20" s="121"/>
      <c r="G20" s="159" t="str">
        <f>IFERROR($C$11*'table for settlement look up'!G6,"N/A")</f>
        <v>N/A</v>
      </c>
      <c r="H20" s="97" t="str">
        <f>IFERROR(VLOOKUP($C$9,'Direct share used as match data'!$A$2:$S$135,6,FALSE),"")</f>
        <v/>
      </c>
      <c r="I20" s="2"/>
      <c r="J20" s="2" t="str">
        <f>IFERROR(VLOOKUP($C$9,'Multiyear data for vlookup'!$A$1:$AL$136,25,FALSE),"")</f>
        <v/>
      </c>
      <c r="K20" s="2" t="str">
        <f>IFERROR(VLOOKUP($C$9,'Individual award multi year'!$A$1:$S$136,6,FALSE),"")</f>
        <v/>
      </c>
      <c r="L20" s="87" t="e">
        <f t="shared" si="0"/>
        <v>#VALUE!</v>
      </c>
      <c r="M20" s="2" t="str">
        <f>IFERROR(VLOOKUP($C$9,'Multiyear data for vlookup'!$A$1:$BE$136,44,FALSE),"")</f>
        <v/>
      </c>
      <c r="N20" s="2" t="str">
        <f>IFERROR(VLOOKUP($C$9,'Approved gold standard amounts'!$A$3:$S$135,6,FALSE),"")</f>
        <v/>
      </c>
      <c r="O20" s="87" t="e">
        <f t="shared" si="1"/>
        <v>#VALUE!</v>
      </c>
    </row>
    <row r="21" spans="2:18" ht="15" customHeight="1" x14ac:dyDescent="0.3">
      <c r="B21" s="108">
        <v>2027</v>
      </c>
      <c r="C21" s="159" t="str">
        <f>IFERROR($C$11*'table for settlement look up'!E7,"N/A")</f>
        <v>N/A</v>
      </c>
      <c r="D21" s="114"/>
      <c r="E21" s="159" t="str">
        <f>IFERROR($C$11*'table for settlement look up'!F7,"N/A")</f>
        <v>N/A</v>
      </c>
      <c r="F21" s="121"/>
      <c r="G21" s="159" t="str">
        <f>IFERROR($C$11*'table for settlement look up'!G7,"N/A")</f>
        <v>N/A</v>
      </c>
      <c r="H21" s="97" t="str">
        <f>IFERROR(VLOOKUP($C$9,'Direct share used as match data'!$A$2:$S$135,7,FALSE),"")</f>
        <v/>
      </c>
      <c r="I21" s="2"/>
      <c r="J21" s="2" t="str">
        <f>IFERROR(VLOOKUP($C$9,'Multiyear data for vlookup'!$A$1:$AL$136,26,FALSE),"")</f>
        <v/>
      </c>
      <c r="K21" s="2" t="str">
        <f>IFERROR(VLOOKUP($C$9,'Individual award multi year'!$A$1:$S$136,7,FALSE),"")</f>
        <v/>
      </c>
      <c r="L21" s="87" t="e">
        <f t="shared" si="0"/>
        <v>#VALUE!</v>
      </c>
      <c r="M21" s="2" t="str">
        <f>IFERROR(VLOOKUP($C$9,'Multiyear data for vlookup'!$A$1:$BE$136,45,FALSE),"")</f>
        <v/>
      </c>
      <c r="N21" s="2" t="str">
        <f>IFERROR(VLOOKUP($C$9,'Approved gold standard amounts'!$A$3:$S$135,7,FALSE),"")</f>
        <v/>
      </c>
      <c r="O21" s="87" t="e">
        <f t="shared" si="1"/>
        <v>#VALUE!</v>
      </c>
    </row>
    <row r="22" spans="2:18" ht="15" customHeight="1" x14ac:dyDescent="0.3">
      <c r="B22" s="108">
        <v>2028</v>
      </c>
      <c r="C22" s="159" t="str">
        <f>IFERROR($C$11*'table for settlement look up'!E8,"N/A")</f>
        <v>N/A</v>
      </c>
      <c r="D22" s="114"/>
      <c r="E22" s="159" t="str">
        <f>IFERROR($C$11*'table for settlement look up'!F8,"N/A")</f>
        <v>N/A</v>
      </c>
      <c r="F22" s="121"/>
      <c r="G22" s="159" t="str">
        <f>IFERROR($C$11*'table for settlement look up'!G8,"N/A")</f>
        <v>N/A</v>
      </c>
      <c r="H22" s="97" t="str">
        <f>IFERROR(VLOOKUP($C$9,'Direct share used as match data'!$A$2:$S$135,8,FALSE),"")</f>
        <v/>
      </c>
      <c r="I22" s="2"/>
      <c r="J22" s="2" t="str">
        <f>IFERROR(VLOOKUP($C$9,'Multiyear data for vlookup'!$A$1:$AL$136,27,FALSE),"")</f>
        <v/>
      </c>
      <c r="K22" s="2" t="str">
        <f>IFERROR(VLOOKUP($C$9,'Individual award multi year'!$A$1:$S$136,8,FALSE),"")</f>
        <v/>
      </c>
      <c r="L22" s="87" t="e">
        <f t="shared" si="0"/>
        <v>#VALUE!</v>
      </c>
      <c r="M22" s="2" t="str">
        <f>IFERROR(VLOOKUP($C$9,'Multiyear data for vlookup'!$A$1:$BE$136,46,FALSE),"")</f>
        <v/>
      </c>
      <c r="N22" s="2" t="str">
        <f>IFERROR(VLOOKUP($C$9,'Approved gold standard amounts'!$A$3:$S$135,8,FALSE),"")</f>
        <v/>
      </c>
      <c r="O22" s="87" t="e">
        <f t="shared" si="1"/>
        <v>#VALUE!</v>
      </c>
    </row>
    <row r="23" spans="2:18" ht="15" customHeight="1" x14ac:dyDescent="0.3">
      <c r="B23" s="108">
        <v>2029</v>
      </c>
      <c r="C23" s="159" t="str">
        <f>IFERROR($C$11*'table for settlement look up'!E9,"N/A")</f>
        <v>N/A</v>
      </c>
      <c r="D23" s="114"/>
      <c r="E23" s="159" t="str">
        <f>IFERROR($C$11*'table for settlement look up'!F9,"N/A")</f>
        <v>N/A</v>
      </c>
      <c r="F23" s="121"/>
      <c r="G23" s="159" t="str">
        <f>IFERROR($C$11*'table for settlement look up'!G9,"N/A")</f>
        <v>N/A</v>
      </c>
      <c r="H23" s="97" t="str">
        <f>IFERROR(VLOOKUP($C$9,'Direct share used as match data'!$A$2:$S$135,9,FALSE),"")</f>
        <v/>
      </c>
      <c r="I23" s="2"/>
      <c r="J23" s="2" t="str">
        <f>IFERROR(VLOOKUP($C$9,'Multiyear data for vlookup'!$A$1:$AL$136,28,FALSE),"")</f>
        <v/>
      </c>
      <c r="K23" s="2" t="str">
        <f>IFERROR(VLOOKUP($C$9,'Individual award multi year'!$A$1:$S$136,9,FALSE),"")</f>
        <v/>
      </c>
      <c r="L23" s="87" t="e">
        <f t="shared" si="0"/>
        <v>#VALUE!</v>
      </c>
      <c r="M23" s="2" t="str">
        <f>IFERROR(VLOOKUP($C$9,'Multiyear data for vlookup'!$A$1:$BE$136,47,FALSE),"")</f>
        <v/>
      </c>
      <c r="N23" s="2" t="str">
        <f>IFERROR(VLOOKUP($C$9,'Approved gold standard amounts'!$A$3:$S$135,9,FALSE),"")</f>
        <v/>
      </c>
      <c r="O23" s="87" t="e">
        <f t="shared" si="1"/>
        <v>#VALUE!</v>
      </c>
    </row>
    <row r="24" spans="2:18" ht="15" customHeight="1" x14ac:dyDescent="0.3">
      <c r="B24" s="108">
        <v>2030</v>
      </c>
      <c r="C24" s="159" t="str">
        <f>IFERROR($C$11*'table for settlement look up'!E10,"N/A")</f>
        <v>N/A</v>
      </c>
      <c r="D24" s="114"/>
      <c r="E24" s="159" t="str">
        <f>IFERROR($C$11*'table for settlement look up'!F10,"N/A")</f>
        <v>N/A</v>
      </c>
      <c r="F24" s="121"/>
      <c r="G24" s="159" t="str">
        <f>IFERROR($C$11*'table for settlement look up'!G10,"N/A")</f>
        <v>N/A</v>
      </c>
      <c r="H24" s="97" t="str">
        <f>IFERROR(VLOOKUP($C$9,'Direct share used as match data'!$A$2:$S$135,10,FALSE),"")</f>
        <v/>
      </c>
      <c r="I24" s="2"/>
      <c r="J24" s="2" t="str">
        <f>IFERROR(VLOOKUP($C$9,'Multiyear data for vlookup'!$A$1:$AL$136,29,FALSE),"")</f>
        <v/>
      </c>
      <c r="K24" s="2" t="str">
        <f>IFERROR(VLOOKUP($C$9,'Individual award multi year'!$A$1:$S$136,10,FALSE),"")</f>
        <v/>
      </c>
      <c r="L24" s="87" t="e">
        <f t="shared" si="0"/>
        <v>#VALUE!</v>
      </c>
      <c r="M24" s="2" t="str">
        <f>IFERROR(VLOOKUP($C$9,'Multiyear data for vlookup'!$A$1:$BE$136,48,FALSE),"")</f>
        <v/>
      </c>
      <c r="N24" s="2" t="str">
        <f>IFERROR(VLOOKUP($C$9,'Approved gold standard amounts'!$A$3:$S$135,10,FALSE),"")</f>
        <v/>
      </c>
      <c r="O24" s="87" t="e">
        <f t="shared" si="1"/>
        <v>#VALUE!</v>
      </c>
    </row>
    <row r="25" spans="2:18" ht="15" customHeight="1" x14ac:dyDescent="0.3">
      <c r="B25" s="108">
        <v>2031</v>
      </c>
      <c r="C25" s="159" t="str">
        <f>IFERROR($C$11*'table for settlement look up'!E11,"N/A")</f>
        <v>N/A</v>
      </c>
      <c r="D25" s="114"/>
      <c r="E25" s="159" t="str">
        <f>IFERROR($C$11*'table for settlement look up'!F11,"N/A")</f>
        <v>N/A</v>
      </c>
      <c r="F25" s="121"/>
      <c r="G25" s="159" t="str">
        <f>IFERROR($C$11*'table for settlement look up'!G11,"N/A")</f>
        <v>N/A</v>
      </c>
      <c r="H25" s="97" t="str">
        <f>IFERROR(VLOOKUP($C$9,'Direct share used as match data'!$A$2:$S$135,11,FALSE),"")</f>
        <v/>
      </c>
      <c r="I25" s="2"/>
      <c r="J25" s="2" t="str">
        <f>IFERROR(VLOOKUP($C$9,'Multiyear data for vlookup'!$A$1:$AL$136,30,FALSE),"")</f>
        <v/>
      </c>
      <c r="K25" s="2" t="str">
        <f>IFERROR(VLOOKUP($C$9,'Individual award multi year'!$A$1:$S$136,11,FALSE),"")</f>
        <v/>
      </c>
      <c r="L25" s="87" t="e">
        <f t="shared" si="0"/>
        <v>#VALUE!</v>
      </c>
      <c r="M25" s="2" t="str">
        <f>IFERROR(VLOOKUP($C$9,'Multiyear data for vlookup'!$A$1:$BE$136,49,FALSE),"")</f>
        <v/>
      </c>
      <c r="N25" s="2" t="str">
        <f>IFERROR(VLOOKUP($C$9,'Approved gold standard amounts'!$A$3:$S$135,11,FALSE),"")</f>
        <v/>
      </c>
      <c r="O25" s="87" t="e">
        <f t="shared" si="1"/>
        <v>#VALUE!</v>
      </c>
    </row>
    <row r="26" spans="2:18" ht="15" customHeight="1" x14ac:dyDescent="0.3">
      <c r="B26" s="108">
        <v>2032</v>
      </c>
      <c r="C26" s="159" t="str">
        <f>IFERROR($C$11*'table for settlement look up'!E12,"N/A")</f>
        <v>N/A</v>
      </c>
      <c r="D26" s="114"/>
      <c r="E26" s="159" t="str">
        <f>IFERROR($C$11*'table for settlement look up'!F12,"N/A")</f>
        <v>N/A</v>
      </c>
      <c r="F26" s="121"/>
      <c r="G26" s="159" t="str">
        <f>IFERROR($C$11*'table for settlement look up'!G12,"N/A")</f>
        <v>N/A</v>
      </c>
      <c r="H26" s="97" t="str">
        <f>IFERROR(VLOOKUP($C$9,'Direct share used as match data'!$A$2:$S$135,12,FALSE),"")</f>
        <v/>
      </c>
      <c r="I26" s="2"/>
      <c r="J26" s="2" t="str">
        <f>IFERROR(VLOOKUP($C$9,'Multiyear data for vlookup'!$A$1:$AL$136,31,FALSE),"")</f>
        <v/>
      </c>
      <c r="K26" s="2" t="str">
        <f>IFERROR(VLOOKUP($C$9,'Individual award multi year'!$A$1:$S$136,12,FALSE),"")</f>
        <v/>
      </c>
      <c r="L26" s="87" t="e">
        <f t="shared" si="0"/>
        <v>#VALUE!</v>
      </c>
      <c r="M26" s="2" t="str">
        <f>IFERROR(VLOOKUP($C$9,'Multiyear data for vlookup'!$A$1:$BE$136,50,FALSE),"")</f>
        <v/>
      </c>
      <c r="N26" s="2" t="str">
        <f>IFERROR(VLOOKUP($C$9,'Approved gold standard amounts'!$A$3:$S$135,12,FALSE),"")</f>
        <v/>
      </c>
      <c r="O26" s="87" t="e">
        <f t="shared" si="1"/>
        <v>#VALUE!</v>
      </c>
    </row>
    <row r="27" spans="2:18" ht="15" customHeight="1" x14ac:dyDescent="0.3">
      <c r="B27" s="108">
        <v>2033</v>
      </c>
      <c r="C27" s="159" t="str">
        <f>IFERROR($C$11*'table for settlement look up'!E13,"N/A")</f>
        <v>N/A</v>
      </c>
      <c r="D27" s="114"/>
      <c r="E27" s="159" t="str">
        <f>IFERROR($C$11*'table for settlement look up'!F13,"N/A")</f>
        <v>N/A</v>
      </c>
      <c r="F27" s="121"/>
      <c r="G27" s="159" t="str">
        <f>IFERROR($C$11*'table for settlement look up'!G13,"N/A")</f>
        <v>N/A</v>
      </c>
      <c r="H27" s="97" t="str">
        <f>IFERROR(VLOOKUP($C$9,'Direct share used as match data'!$A$2:$S$135,13,FALSE),"")</f>
        <v/>
      </c>
      <c r="I27" s="2"/>
      <c r="J27" s="2" t="str">
        <f>IFERROR(VLOOKUP($C$9,'Multiyear data for vlookup'!$A$1:$AL$136,32,FALSE),"")</f>
        <v/>
      </c>
      <c r="K27" s="2" t="str">
        <f>IFERROR(VLOOKUP($C$9,'Individual award multi year'!$A$1:$S$136,13,FALSE),"")</f>
        <v/>
      </c>
      <c r="L27" s="87" t="e">
        <f t="shared" si="0"/>
        <v>#VALUE!</v>
      </c>
      <c r="M27" s="2" t="str">
        <f>IFERROR(VLOOKUP($C$9,'Multiyear data for vlookup'!$A$1:$BE$136,51,FALSE),"")</f>
        <v/>
      </c>
      <c r="N27" s="2" t="str">
        <f>IFERROR(VLOOKUP($C$9,'Approved gold standard amounts'!$A$3:$S$135,13,FALSE),"")</f>
        <v/>
      </c>
      <c r="O27" s="87" t="e">
        <f t="shared" si="1"/>
        <v>#VALUE!</v>
      </c>
    </row>
    <row r="28" spans="2:18" ht="15" customHeight="1" x14ac:dyDescent="0.3">
      <c r="B28" s="108">
        <v>2034</v>
      </c>
      <c r="C28" s="159" t="str">
        <f>IFERROR($C$11*'table for settlement look up'!E14,"N/A")</f>
        <v>N/A</v>
      </c>
      <c r="D28" s="114"/>
      <c r="E28" s="159" t="str">
        <f>IFERROR($C$11*'table for settlement look up'!F14,"N/A")</f>
        <v>N/A</v>
      </c>
      <c r="F28" s="121"/>
      <c r="G28" s="159" t="str">
        <f>IFERROR($C$11*'table for settlement look up'!G14,"N/A")</f>
        <v>N/A</v>
      </c>
      <c r="H28" s="97" t="str">
        <f>IFERROR(VLOOKUP($C$9,'Direct share used as match data'!$A$2:$S$135,14,FALSE),"")</f>
        <v/>
      </c>
      <c r="I28" s="2"/>
      <c r="J28" s="2" t="str">
        <f>IFERROR(VLOOKUP($C$9,'Multiyear data for vlookup'!$A$1:$AL$136,33,FALSE),"")</f>
        <v/>
      </c>
      <c r="K28" s="2" t="str">
        <f>IFERROR(VLOOKUP($C$9,'Individual award multi year'!$A$1:$S$136,14,FALSE),"")</f>
        <v/>
      </c>
      <c r="L28" s="87" t="e">
        <f t="shared" si="0"/>
        <v>#VALUE!</v>
      </c>
      <c r="M28" s="2" t="str">
        <f>IFERROR(VLOOKUP($C$9,'Multiyear data for vlookup'!$A$1:$BE$136,52,FALSE),"")</f>
        <v/>
      </c>
      <c r="N28" s="2" t="str">
        <f>IFERROR(VLOOKUP($C$9,'Approved gold standard amounts'!$A$3:$S$135,14,FALSE),"")</f>
        <v/>
      </c>
      <c r="O28" s="87" t="e">
        <f t="shared" si="1"/>
        <v>#VALUE!</v>
      </c>
    </row>
    <row r="29" spans="2:18" ht="15" customHeight="1" x14ac:dyDescent="0.3">
      <c r="B29" s="108">
        <v>2035</v>
      </c>
      <c r="C29" s="159" t="str">
        <f>IFERROR($C$11*'table for settlement look up'!E15,"N/A")</f>
        <v>N/A</v>
      </c>
      <c r="D29" s="114"/>
      <c r="E29" s="159" t="str">
        <f>IFERROR($C$11*'table for settlement look up'!F15,"N/A")</f>
        <v>N/A</v>
      </c>
      <c r="F29" s="121"/>
      <c r="G29" s="159" t="str">
        <f>IFERROR($C$11*'table for settlement look up'!G15,"N/A")</f>
        <v>N/A</v>
      </c>
      <c r="H29" s="97" t="str">
        <f>IFERROR(VLOOKUP($C$9,'Direct share used as match data'!$A$2:$S$135,15,FALSE),"")</f>
        <v/>
      </c>
      <c r="I29" s="2"/>
      <c r="J29" s="2" t="str">
        <f>IFERROR(VLOOKUP($C$9,'Multiyear data for vlookup'!$A$1:$AL$136,34,FALSE),"")</f>
        <v/>
      </c>
      <c r="K29" s="2" t="str">
        <f>IFERROR(VLOOKUP($C$9,'Individual award multi year'!$A$1:$S$136,15,FALSE),"")</f>
        <v/>
      </c>
      <c r="L29" s="87" t="e">
        <f t="shared" si="0"/>
        <v>#VALUE!</v>
      </c>
      <c r="M29" s="2" t="str">
        <f>IFERROR(VLOOKUP($C$9,'Multiyear data for vlookup'!$A$1:$BE$136,53,FALSE),"")</f>
        <v/>
      </c>
      <c r="N29" s="2" t="str">
        <f>IFERROR(VLOOKUP($C$9,'Approved gold standard amounts'!$A$3:$S$135,15,FALSE),"")</f>
        <v/>
      </c>
      <c r="O29" s="87" t="e">
        <f t="shared" si="1"/>
        <v>#VALUE!</v>
      </c>
    </row>
    <row r="30" spans="2:18" ht="15" customHeight="1" x14ac:dyDescent="0.3">
      <c r="B30" s="108">
        <v>2036</v>
      </c>
      <c r="C30" s="159" t="str">
        <f>IFERROR($C$11*'table for settlement look up'!E16,"N/A")</f>
        <v>N/A</v>
      </c>
      <c r="D30" s="114"/>
      <c r="E30" s="159" t="str">
        <f>IFERROR($C$11*'table for settlement look up'!F16,"N/A")</f>
        <v>N/A</v>
      </c>
      <c r="F30" s="121"/>
      <c r="G30" s="159" t="str">
        <f>IFERROR($C$11*'table for settlement look up'!G16,"N/A")</f>
        <v>N/A</v>
      </c>
      <c r="H30" s="97" t="str">
        <f>IFERROR(VLOOKUP($C$9,'Direct share used as match data'!$A$2:$S$135,16,FALSE),"")</f>
        <v/>
      </c>
      <c r="I30" s="2"/>
      <c r="J30" s="2" t="str">
        <f>IFERROR(VLOOKUP($C$9,'Multiyear data for vlookup'!$A$1:$AL$136,35,FALSE),"")</f>
        <v/>
      </c>
      <c r="K30" s="2" t="str">
        <f>IFERROR(VLOOKUP($C$9,'Individual award multi year'!$A$1:$S$136,16,FALSE),"")</f>
        <v/>
      </c>
      <c r="L30" s="87" t="e">
        <f t="shared" si="0"/>
        <v>#VALUE!</v>
      </c>
      <c r="M30" s="2" t="str">
        <f>IFERROR(VLOOKUP($C$9,'Multiyear data for vlookup'!$A$1:$BE$136,54,FALSE),"")</f>
        <v/>
      </c>
      <c r="N30" s="2" t="str">
        <f>IFERROR(VLOOKUP($C$9,'Approved gold standard amounts'!$A$3:$S$135,16,FALSE),"")</f>
        <v/>
      </c>
      <c r="O30" s="87" t="e">
        <f t="shared" si="1"/>
        <v>#VALUE!</v>
      </c>
    </row>
    <row r="31" spans="2:18" ht="15" customHeight="1" x14ac:dyDescent="0.3">
      <c r="B31" s="108">
        <v>2037</v>
      </c>
      <c r="C31" s="159" t="str">
        <f>IFERROR($C$11*'table for settlement look up'!E17,"N/A")</f>
        <v>N/A</v>
      </c>
      <c r="D31" s="114"/>
      <c r="E31" s="159" t="str">
        <f>IFERROR($C$11*'table for settlement look up'!F17,"N/A")</f>
        <v>N/A</v>
      </c>
      <c r="F31" s="121"/>
      <c r="G31" s="159" t="str">
        <f>IFERROR($C$11*'table for settlement look up'!G17,"N/A")</f>
        <v>N/A</v>
      </c>
      <c r="H31" s="97" t="str">
        <f>IFERROR(VLOOKUP($C$9,'Direct share used as match data'!$A$2:$S$135,17,FALSE),"")</f>
        <v/>
      </c>
      <c r="I31" s="2"/>
      <c r="J31" s="2" t="str">
        <f>IFERROR(VLOOKUP($C$9,'Multiyear data for vlookup'!$A$1:$AL$136,36,FALSE),"")</f>
        <v/>
      </c>
      <c r="K31" s="2" t="str">
        <f>IFERROR(VLOOKUP($C$9,'Individual award multi year'!$A$1:$S$136,17,FALSE),"")</f>
        <v/>
      </c>
      <c r="L31" s="87" t="e">
        <f t="shared" si="0"/>
        <v>#VALUE!</v>
      </c>
      <c r="M31" s="2" t="str">
        <f>IFERROR(VLOOKUP($C$9,'Multiyear data for vlookup'!$A$1:$BE$136,55,FALSE),"")</f>
        <v/>
      </c>
      <c r="N31" s="2" t="str">
        <f>IFERROR(VLOOKUP($C$9,'Approved gold standard amounts'!$A$3:$S$135,17,FALSE),"")</f>
        <v/>
      </c>
      <c r="O31" s="87" t="e">
        <f t="shared" si="1"/>
        <v>#VALUE!</v>
      </c>
    </row>
    <row r="32" spans="2:18" ht="15" customHeight="1" x14ac:dyDescent="0.3">
      <c r="B32" s="108">
        <v>2038</v>
      </c>
      <c r="C32" s="159" t="str">
        <f>IFERROR($C$11*'table for settlement look up'!E18,"N/A")</f>
        <v>N/A</v>
      </c>
      <c r="D32" s="114"/>
      <c r="E32" s="159" t="str">
        <f>IFERROR($C$11*'table for settlement look up'!F18,"N/A")</f>
        <v>N/A</v>
      </c>
      <c r="F32" s="121"/>
      <c r="G32" s="159" t="str">
        <f>IFERROR($C$11*'table for settlement look up'!G18,"N/A")</f>
        <v>N/A</v>
      </c>
      <c r="H32" s="97" t="str">
        <f>IFERROR(VLOOKUP($C$9,'Direct share used as match data'!$A$2:$S$135,18,FALSE),"")</f>
        <v/>
      </c>
      <c r="I32" s="2"/>
      <c r="J32" s="2" t="str">
        <f>IFERROR(VLOOKUP($C$9,'Multiyear data for vlookup'!$A$1:$AL$136,37,FALSE),"")</f>
        <v/>
      </c>
      <c r="K32" s="2" t="str">
        <f>IFERROR(VLOOKUP($C$9,'Individual award multi year'!$A$1:$S$136,18,FALSE),"")</f>
        <v/>
      </c>
      <c r="L32" s="87" t="e">
        <f t="shared" si="0"/>
        <v>#VALUE!</v>
      </c>
      <c r="M32" s="2" t="str">
        <f>IFERROR(VLOOKUP($C$9,'Multiyear data for vlookup'!$A$1:$BE$136,56,FALSE),"")</f>
        <v/>
      </c>
      <c r="N32" s="2" t="str">
        <f>IFERROR(VLOOKUP($C$9,'Approved gold standard amounts'!$A$3:$S$135,18,FALSE),"")</f>
        <v/>
      </c>
      <c r="O32" s="87" t="e">
        <f t="shared" si="1"/>
        <v>#VALUE!</v>
      </c>
    </row>
    <row r="33" spans="2:15" ht="15" customHeight="1" x14ac:dyDescent="0.3">
      <c r="B33" s="109">
        <v>2039</v>
      </c>
      <c r="C33" s="160" t="str">
        <f>IFERROR($C$11*'table for settlement look up'!E19,"N/A")</f>
        <v>N/A</v>
      </c>
      <c r="D33" s="115"/>
      <c r="E33" s="159" t="str">
        <f>IFERROR($C$11*'table for settlement look up'!F19,"N/A")</f>
        <v>N/A</v>
      </c>
      <c r="F33" s="122"/>
      <c r="G33" s="159" t="str">
        <f>IFERROR($C$11*'table for settlement look up'!G19,"N/A")</f>
        <v>N/A</v>
      </c>
      <c r="H33" s="98" t="str">
        <f>IFERROR(VLOOKUP($C$9,'Direct share used as match data'!$A$2:$S$135,19,FALSE),"")</f>
        <v/>
      </c>
      <c r="I33" s="2"/>
      <c r="J33" s="2" t="str">
        <f>IFERROR(VLOOKUP($C$9,'Multiyear data for vlookup'!$A$1:$AL$136,38,FALSE),"")</f>
        <v/>
      </c>
      <c r="K33" s="2" t="str">
        <f>IFERROR(VLOOKUP($C$9,'Individual award multi year'!$A$1:$S$136,19,FALSE),"")</f>
        <v/>
      </c>
      <c r="L33" s="87" t="e">
        <f t="shared" si="0"/>
        <v>#VALUE!</v>
      </c>
      <c r="M33" s="2" t="str">
        <f>IFERROR(VLOOKUP($C$9,'Multiyear data for vlookup'!$A$1:$BE$136,57,FALSE),"")</f>
        <v/>
      </c>
      <c r="N33" s="2" t="str">
        <f>IFERROR(VLOOKUP($C$9,'Approved gold standard amounts'!$A$3:$S$135,19,FALSE),"")</f>
        <v/>
      </c>
      <c r="O33" s="87" t="e">
        <f t="shared" si="1"/>
        <v>#VALUE!</v>
      </c>
    </row>
    <row r="34" spans="2:15" s="1" customFormat="1" ht="16.2" thickBot="1" x14ac:dyDescent="0.35">
      <c r="B34" s="105" t="s">
        <v>176</v>
      </c>
      <c r="C34" s="116">
        <f>SUM(C16:C33)</f>
        <v>0</v>
      </c>
      <c r="D34" s="116"/>
      <c r="E34" s="116">
        <f t="shared" ref="E34:H34" si="2">SUM(E16:E33)</f>
        <v>0</v>
      </c>
      <c r="F34" s="116"/>
      <c r="G34" s="116">
        <f t="shared" si="2"/>
        <v>0</v>
      </c>
      <c r="H34" s="99">
        <f t="shared" si="2"/>
        <v>0</v>
      </c>
      <c r="I34" s="99"/>
      <c r="J34" s="99">
        <f>SUM(J16:J33)</f>
        <v>0</v>
      </c>
      <c r="K34" s="99">
        <f>SUM(K16:K33)</f>
        <v>0</v>
      </c>
      <c r="L34" s="99">
        <f t="shared" si="0"/>
        <v>0</v>
      </c>
      <c r="M34" s="99">
        <f>SUM(M16:M33)</f>
        <v>0</v>
      </c>
      <c r="N34" s="99">
        <f>SUM(N16:N33)</f>
        <v>0</v>
      </c>
      <c r="O34" s="99">
        <f>M34-N34</f>
        <v>0</v>
      </c>
    </row>
    <row r="35" spans="2:15" ht="27.75" customHeight="1" thickTop="1" x14ac:dyDescent="0.3">
      <c r="B35" s="185" t="s">
        <v>338</v>
      </c>
      <c r="C35" s="185"/>
      <c r="D35" s="185"/>
      <c r="E35" s="185"/>
      <c r="F35" s="185"/>
      <c r="G35" s="185"/>
      <c r="H35" s="185"/>
      <c r="I35" s="185"/>
      <c r="J35" s="185"/>
      <c r="K35" s="185"/>
      <c r="L35" s="185"/>
    </row>
    <row r="36" spans="2:15" ht="12.75" customHeight="1" x14ac:dyDescent="0.3">
      <c r="B36" s="158" t="s">
        <v>355</v>
      </c>
    </row>
  </sheetData>
  <mergeCells count="13">
    <mergeCell ref="E8:G8"/>
    <mergeCell ref="E9:G11"/>
    <mergeCell ref="C1:G2"/>
    <mergeCell ref="C3:G3"/>
    <mergeCell ref="C4:G4"/>
    <mergeCell ref="C5:G5"/>
    <mergeCell ref="C6:G6"/>
    <mergeCell ref="C7:G7"/>
    <mergeCell ref="B35:L35"/>
    <mergeCell ref="M14:O14"/>
    <mergeCell ref="C14:G14"/>
    <mergeCell ref="J14:L14"/>
    <mergeCell ref="C13:G13"/>
  </mergeCells>
  <conditionalFormatting sqref="C16:K33 M16:N33">
    <cfRule type="cellIs" dxfId="4" priority="1" operator="lessThan">
      <formula>0</formula>
    </cfRule>
  </conditionalFormatting>
  <pageMargins left="0.2" right="0.2" top="0.25" bottom="0.25" header="0.3" footer="0.2"/>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F09777-E4DD-43B5-9E5D-9A4198CD191D}">
          <x14:formula1>
            <xm:f>'Local dist eligible'!$M$3:$M$136</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C1EE-C341-4C16-9A2C-D135959185AC}">
  <dimension ref="A1:L134"/>
  <sheetViews>
    <sheetView workbookViewId="0">
      <selection activeCell="G28" sqref="G28"/>
    </sheetView>
  </sheetViews>
  <sheetFormatPr defaultRowHeight="14.4" x14ac:dyDescent="0.3"/>
  <cols>
    <col min="1" max="1" width="22.44140625" bestFit="1" customWidth="1"/>
    <col min="2" max="2" width="22.109375" bestFit="1" customWidth="1"/>
    <col min="4" max="9" width="15.6640625" customWidth="1"/>
    <col min="11" max="11" width="19.33203125" customWidth="1"/>
    <col min="12" max="12" width="19" style="3" customWidth="1"/>
  </cols>
  <sheetData>
    <row r="1" spans="1:9" x14ac:dyDescent="0.3">
      <c r="D1" s="4" t="s">
        <v>171</v>
      </c>
      <c r="E1" s="4" t="s">
        <v>172</v>
      </c>
      <c r="F1" s="4" t="s">
        <v>173</v>
      </c>
      <c r="G1" s="4" t="s">
        <v>174</v>
      </c>
      <c r="H1" s="4" t="s">
        <v>175</v>
      </c>
      <c r="I1" s="4" t="s">
        <v>176</v>
      </c>
    </row>
    <row r="2" spans="1:9" ht="15.6" x14ac:dyDescent="0.3">
      <c r="A2" s="22" t="s">
        <v>134</v>
      </c>
      <c r="B2" s="92">
        <v>3.480034800348E-3</v>
      </c>
      <c r="D2" t="s">
        <v>177</v>
      </c>
      <c r="E2" s="2">
        <v>4066309.1845544642</v>
      </c>
      <c r="F2" s="2">
        <v>0</v>
      </c>
      <c r="G2" s="2">
        <v>0</v>
      </c>
      <c r="H2" s="2">
        <v>0</v>
      </c>
      <c r="I2" s="2">
        <v>4066309.1845544642</v>
      </c>
    </row>
    <row r="3" spans="1:9" ht="15.6" x14ac:dyDescent="0.3">
      <c r="A3" s="30" t="s">
        <v>49</v>
      </c>
      <c r="B3" s="93">
        <v>8.6300863008630102E-3</v>
      </c>
      <c r="D3" t="s">
        <v>179</v>
      </c>
      <c r="E3" s="2">
        <v>7053426.6779029062</v>
      </c>
      <c r="F3" s="2">
        <v>17641954.549452249</v>
      </c>
      <c r="G3" s="2">
        <v>1046572.82</v>
      </c>
      <c r="H3" s="2">
        <v>9314790.0148085263</v>
      </c>
      <c r="I3" s="2">
        <v>35056744.062163681</v>
      </c>
    </row>
    <row r="4" spans="1:9" ht="15.6" x14ac:dyDescent="0.3">
      <c r="A4" s="22" t="s">
        <v>63</v>
      </c>
      <c r="B4" s="92">
        <v>1.1620116201162E-2</v>
      </c>
      <c r="D4" t="s">
        <v>180</v>
      </c>
      <c r="E4" s="2">
        <v>5447979.2584029064</v>
      </c>
      <c r="F4" s="2">
        <v>0</v>
      </c>
      <c r="G4" s="2">
        <v>1231262.142</v>
      </c>
      <c r="H4" s="2">
        <v>2336189.4837977323</v>
      </c>
      <c r="I4" s="2">
        <v>8456872.106850639</v>
      </c>
    </row>
    <row r="5" spans="1:9" ht="15.6" x14ac:dyDescent="0.3">
      <c r="A5" s="30" t="s">
        <v>24</v>
      </c>
      <c r="B5" s="93">
        <v>2.130021300213E-3</v>
      </c>
      <c r="D5" t="s">
        <v>182</v>
      </c>
      <c r="E5" s="2">
        <v>5348881.5036738273</v>
      </c>
      <c r="F5" s="2">
        <v>0</v>
      </c>
      <c r="G5" s="2">
        <v>0</v>
      </c>
      <c r="H5" s="2">
        <v>1961256.5513470699</v>
      </c>
      <c r="I5" s="2">
        <v>7310138.0550208967</v>
      </c>
    </row>
    <row r="6" spans="1:9" ht="15.6" x14ac:dyDescent="0.3">
      <c r="A6" s="22" t="s">
        <v>106</v>
      </c>
      <c r="B6" s="92">
        <v>1.0000100001E-3</v>
      </c>
      <c r="D6" t="s">
        <v>184</v>
      </c>
      <c r="E6" s="2">
        <v>5348881.5036225244</v>
      </c>
      <c r="F6" s="2">
        <v>0</v>
      </c>
      <c r="G6" s="2">
        <v>0</v>
      </c>
      <c r="H6" s="2">
        <v>1961256.5513282591</v>
      </c>
      <c r="I6" s="2">
        <v>7310138.054950783</v>
      </c>
    </row>
    <row r="7" spans="1:9" ht="15.6" x14ac:dyDescent="0.3">
      <c r="A7" s="30" t="s">
        <v>28</v>
      </c>
      <c r="B7" s="93">
        <v>2.9900299002989998E-3</v>
      </c>
      <c r="D7" t="s">
        <v>186</v>
      </c>
      <c r="E7" s="2">
        <v>5348881.5035712225</v>
      </c>
      <c r="F7" s="2">
        <v>821074.79760002682</v>
      </c>
      <c r="G7" s="2">
        <v>0</v>
      </c>
      <c r="H7" s="2">
        <v>2262317.310429458</v>
      </c>
      <c r="I7" s="2">
        <v>8432273.6116007082</v>
      </c>
    </row>
    <row r="8" spans="1:9" ht="15.6" x14ac:dyDescent="0.3">
      <c r="A8" s="22" t="s">
        <v>29</v>
      </c>
      <c r="B8" s="92">
        <v>1.3300133001329999E-3</v>
      </c>
      <c r="D8" t="s">
        <v>187</v>
      </c>
      <c r="E8" s="2">
        <v>3690728.2372499998</v>
      </c>
      <c r="F8" s="2">
        <v>821074.79246976785</v>
      </c>
      <c r="G8" s="2">
        <v>0</v>
      </c>
      <c r="H8" s="2">
        <v>1654327.7775639147</v>
      </c>
      <c r="I8" s="2">
        <v>8432273.6045893542</v>
      </c>
    </row>
    <row r="9" spans="1:9" ht="15.6" x14ac:dyDescent="0.3">
      <c r="A9" s="30" t="s">
        <v>64</v>
      </c>
      <c r="B9" s="93">
        <v>1.3780137801378E-2</v>
      </c>
      <c r="D9" t="s">
        <v>188</v>
      </c>
      <c r="E9" s="2">
        <v>6290929.0926684234</v>
      </c>
      <c r="F9" s="2">
        <v>821074.7822092498</v>
      </c>
      <c r="G9" s="2">
        <v>0</v>
      </c>
      <c r="H9" s="2">
        <v>2607734.7541218135</v>
      </c>
      <c r="I9" s="2">
        <v>9719738.6289994866</v>
      </c>
    </row>
    <row r="10" spans="1:9" ht="15.6" x14ac:dyDescent="0.3">
      <c r="A10" s="22" t="s">
        <v>59</v>
      </c>
      <c r="B10" s="92">
        <v>8.3500835008350101E-3</v>
      </c>
      <c r="D10" t="s">
        <v>190</v>
      </c>
      <c r="E10" s="2">
        <v>6290929.0926684234</v>
      </c>
      <c r="F10" s="2">
        <v>1045371.831263311</v>
      </c>
      <c r="G10" s="2">
        <v>0</v>
      </c>
      <c r="H10" s="2">
        <v>2689977.0054416358</v>
      </c>
      <c r="I10" s="2">
        <v>10026277.92937337</v>
      </c>
    </row>
    <row r="11" spans="1:9" ht="15.6" x14ac:dyDescent="0.3">
      <c r="A11" s="30" t="s">
        <v>55</v>
      </c>
      <c r="B11" s="93">
        <v>3.7000370003699998E-4</v>
      </c>
      <c r="D11" t="s">
        <v>192</v>
      </c>
      <c r="E11" s="2">
        <v>6290929.0926684234</v>
      </c>
      <c r="F11" s="2">
        <v>1045371.8363935698</v>
      </c>
      <c r="G11" s="2">
        <v>0</v>
      </c>
      <c r="H11" s="2">
        <v>2689977.0073227305</v>
      </c>
      <c r="I11" s="2">
        <v>10026277.936384723</v>
      </c>
    </row>
    <row r="12" spans="1:9" ht="15.6" x14ac:dyDescent="0.3">
      <c r="A12" s="22" t="s">
        <v>30</v>
      </c>
      <c r="B12" s="92">
        <v>7.7700777007770096E-3</v>
      </c>
      <c r="D12" t="s">
        <v>194</v>
      </c>
      <c r="E12" s="2">
        <v>5288160.791711376</v>
      </c>
      <c r="F12" s="2">
        <v>1045371.831263311</v>
      </c>
      <c r="G12" s="2">
        <v>0</v>
      </c>
      <c r="H12" s="2">
        <v>2322295.2950907187</v>
      </c>
      <c r="I12" s="2">
        <v>8655827.9180654064</v>
      </c>
    </row>
    <row r="13" spans="1:9" ht="15.6" x14ac:dyDescent="0.3">
      <c r="A13" s="30" t="s">
        <v>83</v>
      </c>
      <c r="B13" s="93">
        <v>1.470014700147E-3</v>
      </c>
      <c r="D13" t="s">
        <v>196</v>
      </c>
      <c r="E13" s="2">
        <v>5288160.791711376</v>
      </c>
      <c r="F13" s="2">
        <v>0</v>
      </c>
      <c r="G13" s="2">
        <v>0</v>
      </c>
      <c r="H13" s="2">
        <v>1938992.2902941711</v>
      </c>
      <c r="I13" s="2">
        <v>7227153.0820055474</v>
      </c>
    </row>
    <row r="14" spans="1:9" ht="15.6" x14ac:dyDescent="0.3">
      <c r="A14" s="22" t="s">
        <v>71</v>
      </c>
      <c r="B14" s="92">
        <v>3.6200362003620001E-3</v>
      </c>
      <c r="D14" t="s">
        <v>198</v>
      </c>
      <c r="E14" s="2">
        <v>5288160.791711376</v>
      </c>
      <c r="F14" s="2">
        <v>0</v>
      </c>
      <c r="G14" s="2">
        <v>0</v>
      </c>
      <c r="H14" s="2">
        <v>1938992.2902941711</v>
      </c>
      <c r="I14" s="2">
        <v>7227153.0820055474</v>
      </c>
    </row>
    <row r="15" spans="1:9" ht="15.6" x14ac:dyDescent="0.3">
      <c r="A15" s="30" t="s">
        <v>81</v>
      </c>
      <c r="B15" s="93">
        <v>4.3400434004340002E-3</v>
      </c>
      <c r="D15" t="s">
        <v>199</v>
      </c>
      <c r="E15" s="2">
        <v>5288160.791711376</v>
      </c>
      <c r="F15" s="2">
        <v>0</v>
      </c>
      <c r="G15" s="2">
        <v>0</v>
      </c>
      <c r="H15" s="2">
        <v>1938992.2902941711</v>
      </c>
      <c r="I15" s="2">
        <v>7227153.0820055474</v>
      </c>
    </row>
    <row r="16" spans="1:9" ht="15.6" x14ac:dyDescent="0.3">
      <c r="A16" s="22" t="s">
        <v>102</v>
      </c>
      <c r="B16" s="92">
        <v>1.0700107001070001E-3</v>
      </c>
      <c r="D16" t="s">
        <v>200</v>
      </c>
      <c r="E16" s="2">
        <v>5288160.791711376</v>
      </c>
      <c r="F16" s="2">
        <v>0</v>
      </c>
      <c r="G16" s="2">
        <v>0</v>
      </c>
      <c r="H16" s="2">
        <v>1938992.2902941711</v>
      </c>
      <c r="I16" s="2">
        <v>7227153.0820055474</v>
      </c>
    </row>
    <row r="17" spans="1:9" ht="15.6" x14ac:dyDescent="0.3">
      <c r="A17" s="30" t="s">
        <v>75</v>
      </c>
      <c r="B17" s="93">
        <v>9.29009290092901E-3</v>
      </c>
      <c r="D17" t="s">
        <v>202</v>
      </c>
      <c r="E17" s="2">
        <v>5288160.791711376</v>
      </c>
      <c r="F17" s="2">
        <v>0</v>
      </c>
      <c r="G17" s="2">
        <v>0</v>
      </c>
      <c r="H17" s="2">
        <v>1938992.2902941711</v>
      </c>
      <c r="I17" s="2">
        <v>7227153.0820055474</v>
      </c>
    </row>
    <row r="18" spans="1:9" ht="15.6" x14ac:dyDescent="0.3">
      <c r="A18" s="22" t="s">
        <v>107</v>
      </c>
      <c r="B18" s="92">
        <v>1.270012700127E-3</v>
      </c>
      <c r="D18" t="s">
        <v>204</v>
      </c>
      <c r="E18" s="2">
        <v>5288160.791711376</v>
      </c>
      <c r="F18" s="2">
        <v>0</v>
      </c>
      <c r="G18" s="2">
        <v>0</v>
      </c>
      <c r="H18" s="2">
        <v>1938992.2902941711</v>
      </c>
      <c r="I18" s="2">
        <v>7227153.0820055474</v>
      </c>
    </row>
    <row r="19" spans="1:9" ht="15.6" x14ac:dyDescent="0.3">
      <c r="A19" s="30" t="s">
        <v>56</v>
      </c>
      <c r="B19" s="93">
        <v>7.8000780007800004E-4</v>
      </c>
      <c r="D19" t="s">
        <v>205</v>
      </c>
      <c r="E19" s="2">
        <v>5288160.791711376</v>
      </c>
      <c r="F19" s="2">
        <v>0</v>
      </c>
      <c r="G19" s="2">
        <v>0</v>
      </c>
      <c r="H19" s="2">
        <v>1938992.2902941711</v>
      </c>
      <c r="I19" s="2">
        <v>7227153.0820055474</v>
      </c>
    </row>
    <row r="20" spans="1:9" ht="15.6" x14ac:dyDescent="0.3">
      <c r="A20" s="22" t="s">
        <v>31</v>
      </c>
      <c r="B20" s="92">
        <v>4.5600456004559996E-3</v>
      </c>
      <c r="D20" t="s">
        <v>176</v>
      </c>
      <c r="E20" s="2">
        <f>SUM(E2:E19)</f>
        <v>97483161.480674118</v>
      </c>
      <c r="F20" s="2">
        <f t="shared" ref="F20:I20" si="0">SUM(F2:F19)</f>
        <v>23241294.420651488</v>
      </c>
      <c r="G20" s="2">
        <f t="shared" si="0"/>
        <v>2277834.9619999998</v>
      </c>
      <c r="H20" s="2">
        <f t="shared" si="0"/>
        <v>43373067.783311054</v>
      </c>
      <c r="I20" s="2">
        <f t="shared" si="0"/>
        <v>168082942.66659242</v>
      </c>
    </row>
    <row r="21" spans="1:9" ht="15.75" customHeight="1" x14ac:dyDescent="0.3">
      <c r="A21" s="22" t="s">
        <v>39</v>
      </c>
      <c r="B21" s="92">
        <v>3.1800318003180001E-3</v>
      </c>
    </row>
    <row r="22" spans="1:9" ht="15.6" x14ac:dyDescent="0.3">
      <c r="A22" s="22" t="s">
        <v>84</v>
      </c>
      <c r="B22" s="92">
        <v>4.4000440004400001E-3</v>
      </c>
    </row>
    <row r="23" spans="1:9" ht="15.6" x14ac:dyDescent="0.3">
      <c r="A23" s="22" t="s">
        <v>125</v>
      </c>
      <c r="B23" s="92">
        <v>7.3000730007300005E-4</v>
      </c>
      <c r="E23" s="3"/>
      <c r="F23" s="3"/>
      <c r="G23" s="3"/>
      <c r="H23" s="3"/>
      <c r="I23" s="3"/>
    </row>
    <row r="24" spans="1:9" ht="15.6" x14ac:dyDescent="0.3">
      <c r="A24" s="22" t="s">
        <v>108</v>
      </c>
      <c r="B24" s="92">
        <v>1.3800138001379999E-3</v>
      </c>
      <c r="E24" s="3"/>
      <c r="F24" s="3"/>
      <c r="G24" s="3"/>
      <c r="H24" s="3"/>
      <c r="I24" s="3"/>
    </row>
    <row r="25" spans="1:9" ht="15.6" x14ac:dyDescent="0.3">
      <c r="A25" s="22" t="s">
        <v>50</v>
      </c>
      <c r="B25" s="92">
        <v>4.6300463004629996E-3</v>
      </c>
      <c r="E25" s="3"/>
      <c r="F25" s="3"/>
      <c r="G25" s="3"/>
      <c r="H25" s="3"/>
      <c r="I25" s="3"/>
    </row>
    <row r="26" spans="1:9" ht="15.6" x14ac:dyDescent="0.3">
      <c r="A26" s="22" t="s">
        <v>129</v>
      </c>
      <c r="B26" s="92">
        <v>2.9120291202911999E-2</v>
      </c>
      <c r="E26" s="3"/>
      <c r="F26" s="3"/>
      <c r="G26" s="3"/>
      <c r="H26" s="3"/>
      <c r="I26" s="3"/>
    </row>
    <row r="27" spans="1:9" ht="15.6" x14ac:dyDescent="0.3">
      <c r="A27" s="22" t="s">
        <v>105</v>
      </c>
      <c r="B27" s="92">
        <v>4.0880408804087998E-2</v>
      </c>
      <c r="E27" s="3"/>
      <c r="F27" s="3"/>
      <c r="G27" s="3"/>
      <c r="H27" s="3"/>
      <c r="I27" s="3"/>
    </row>
    <row r="28" spans="1:9" ht="15.75" customHeight="1" x14ac:dyDescent="0.3">
      <c r="A28" s="22" t="s">
        <v>33</v>
      </c>
      <c r="B28" s="92">
        <v>1.250012500125E-3</v>
      </c>
      <c r="E28" s="3"/>
      <c r="F28" s="3"/>
      <c r="G28" s="3"/>
      <c r="H28" s="3"/>
      <c r="I28" s="3"/>
    </row>
    <row r="29" spans="1:9" ht="15.6" x14ac:dyDescent="0.3">
      <c r="A29" s="22" t="s">
        <v>113</v>
      </c>
      <c r="B29" s="92">
        <v>2.8300283002829999E-3</v>
      </c>
      <c r="E29" s="3"/>
      <c r="F29" s="3"/>
      <c r="G29" s="3"/>
      <c r="H29" s="3"/>
      <c r="I29" s="3"/>
    </row>
    <row r="30" spans="1:9" ht="15.6" x14ac:dyDescent="0.3">
      <c r="A30" s="22" t="s">
        <v>25</v>
      </c>
      <c r="B30" s="92">
        <v>1.0000100001E-3</v>
      </c>
      <c r="E30" s="3"/>
      <c r="F30" s="3"/>
      <c r="G30" s="3"/>
      <c r="H30" s="3"/>
      <c r="I30" s="3"/>
    </row>
    <row r="31" spans="1:9" ht="15.6" x14ac:dyDescent="0.3">
      <c r="A31" s="22" t="s">
        <v>72</v>
      </c>
      <c r="B31" s="92">
        <v>7.0000700006999999E-4</v>
      </c>
      <c r="E31" s="3"/>
      <c r="F31" s="3"/>
      <c r="G31" s="3"/>
      <c r="H31" s="3"/>
      <c r="I31" s="3"/>
    </row>
    <row r="32" spans="1:9" ht="15.6" x14ac:dyDescent="0.3">
      <c r="A32" s="22" t="s">
        <v>44</v>
      </c>
      <c r="B32" s="92">
        <v>7.9000790007900095E-3</v>
      </c>
      <c r="E32" s="3"/>
      <c r="F32" s="3"/>
      <c r="G32" s="3"/>
      <c r="H32" s="3"/>
      <c r="I32" s="3"/>
    </row>
    <row r="33" spans="1:9" ht="15.6" x14ac:dyDescent="0.3">
      <c r="A33" s="22" t="s">
        <v>109</v>
      </c>
      <c r="B33" s="92">
        <v>1.0000100001E-3</v>
      </c>
      <c r="E33" s="3"/>
      <c r="F33" s="3"/>
      <c r="G33" s="3"/>
      <c r="H33" s="3"/>
      <c r="I33" s="3"/>
    </row>
    <row r="34" spans="1:9" ht="15.6" x14ac:dyDescent="0.3">
      <c r="A34" s="22" t="s">
        <v>78</v>
      </c>
      <c r="B34" s="92">
        <v>6.3700637006370098E-3</v>
      </c>
      <c r="E34" s="3"/>
      <c r="F34" s="3"/>
      <c r="G34" s="3"/>
      <c r="H34" s="3"/>
      <c r="I34" s="3"/>
    </row>
    <row r="35" spans="1:9" ht="15.6" x14ac:dyDescent="0.3">
      <c r="A35" s="22" t="s">
        <v>80</v>
      </c>
      <c r="B35" s="92">
        <v>9.4800948009480107E-3</v>
      </c>
      <c r="E35" s="3"/>
      <c r="F35" s="3"/>
      <c r="G35" s="3"/>
      <c r="H35" s="3"/>
      <c r="I35" s="3"/>
    </row>
    <row r="36" spans="1:9" ht="15.6" x14ac:dyDescent="0.3">
      <c r="A36" s="22" t="s">
        <v>114</v>
      </c>
      <c r="B36" s="92">
        <v>1.960019600196E-3</v>
      </c>
      <c r="E36" s="3"/>
      <c r="F36" s="3"/>
      <c r="G36" s="3"/>
      <c r="H36" s="3"/>
      <c r="I36" s="3"/>
    </row>
    <row r="37" spans="1:9" ht="15.6" x14ac:dyDescent="0.3">
      <c r="A37" s="22" t="s">
        <v>115</v>
      </c>
      <c r="B37" s="92">
        <v>5.0000500005000002E-4</v>
      </c>
      <c r="E37" s="3"/>
      <c r="F37" s="3"/>
      <c r="G37" s="3"/>
      <c r="H37" s="3"/>
      <c r="I37" s="3"/>
    </row>
    <row r="38" spans="1:9" ht="15.6" x14ac:dyDescent="0.3">
      <c r="A38" s="22" t="s">
        <v>138</v>
      </c>
      <c r="B38" s="92">
        <v>1.010010100101E-3</v>
      </c>
      <c r="E38" s="3"/>
      <c r="F38" s="3"/>
      <c r="G38" s="3"/>
      <c r="H38" s="3"/>
      <c r="I38" s="3"/>
    </row>
    <row r="39" spans="1:9" ht="15.6" x14ac:dyDescent="0.3">
      <c r="A39" s="22" t="s">
        <v>11</v>
      </c>
      <c r="B39" s="92">
        <v>8.6720867208672101E-2</v>
      </c>
      <c r="E39" s="3"/>
      <c r="F39" s="3"/>
      <c r="G39" s="3"/>
      <c r="H39" s="3"/>
      <c r="I39" s="3"/>
    </row>
    <row r="40" spans="1:9" ht="15.6" x14ac:dyDescent="0.3">
      <c r="A40" s="22" t="s">
        <v>65</v>
      </c>
      <c r="B40" s="92">
        <v>2.6900269002689998E-3</v>
      </c>
      <c r="E40" s="3"/>
      <c r="F40" s="3"/>
      <c r="G40" s="3"/>
      <c r="H40" s="3"/>
      <c r="I40" s="3"/>
    </row>
    <row r="41" spans="1:9" ht="15.6" x14ac:dyDescent="0.3">
      <c r="A41" s="22" t="s">
        <v>66</v>
      </c>
      <c r="B41" s="92">
        <v>1.0200102001020001E-3</v>
      </c>
      <c r="E41" s="3"/>
      <c r="F41" s="3"/>
      <c r="G41" s="3"/>
      <c r="H41" s="3"/>
      <c r="I41" s="3"/>
    </row>
    <row r="42" spans="1:9" ht="15.6" x14ac:dyDescent="0.3">
      <c r="A42" s="22" t="s">
        <v>45</v>
      </c>
      <c r="B42" s="92">
        <v>1.2100121001209999E-2</v>
      </c>
    </row>
    <row r="43" spans="1:9" ht="15.6" x14ac:dyDescent="0.3">
      <c r="A43" s="22" t="s">
        <v>89</v>
      </c>
      <c r="B43" s="92">
        <v>1.820018200182E-3</v>
      </c>
    </row>
    <row r="44" spans="1:9" ht="15.6" x14ac:dyDescent="0.3">
      <c r="A44" s="22" t="s">
        <v>51</v>
      </c>
      <c r="B44" s="92">
        <v>1.940019400194E-3</v>
      </c>
    </row>
    <row r="45" spans="1:9" ht="15.6" x14ac:dyDescent="0.3">
      <c r="A45" s="22" t="s">
        <v>151</v>
      </c>
      <c r="B45" s="92">
        <v>9.5400954009540097E-3</v>
      </c>
    </row>
    <row r="46" spans="1:9" ht="15.6" x14ac:dyDescent="0.3">
      <c r="A46" s="22" t="s">
        <v>94</v>
      </c>
      <c r="B46" s="92">
        <v>7.9000790007899995E-4</v>
      </c>
    </row>
    <row r="47" spans="1:9" ht="15.6" x14ac:dyDescent="0.3">
      <c r="A47" s="22" t="s">
        <v>34</v>
      </c>
      <c r="B47" s="92">
        <v>1.2770127701276999E-2</v>
      </c>
    </row>
    <row r="48" spans="1:9" ht="15.6" x14ac:dyDescent="0.3">
      <c r="A48" s="22" t="s">
        <v>40</v>
      </c>
      <c r="B48" s="92">
        <v>5.2400524005239996E-3</v>
      </c>
    </row>
    <row r="49" spans="1:2" ht="15.6" x14ac:dyDescent="0.3">
      <c r="A49" s="22" t="s">
        <v>85</v>
      </c>
      <c r="B49" s="92">
        <v>1.3900139001390001E-3</v>
      </c>
    </row>
    <row r="50" spans="1:2" ht="15.6" x14ac:dyDescent="0.3">
      <c r="A50" s="22" t="s">
        <v>90</v>
      </c>
      <c r="B50" s="92">
        <v>4.0900409004089996E-3</v>
      </c>
    </row>
    <row r="51" spans="1:2" ht="15.6" x14ac:dyDescent="0.3">
      <c r="A51" s="22" t="s">
        <v>139</v>
      </c>
      <c r="B51" s="92">
        <v>4.2400424004239998E-3</v>
      </c>
    </row>
    <row r="52" spans="1:2" ht="15.6" x14ac:dyDescent="0.3">
      <c r="A52" s="22" t="s">
        <v>122</v>
      </c>
      <c r="B52" s="92">
        <v>2.2500225002249998E-3</v>
      </c>
    </row>
    <row r="53" spans="1:2" ht="15.6" x14ac:dyDescent="0.3">
      <c r="A53" s="22" t="s">
        <v>86</v>
      </c>
      <c r="B53" s="92">
        <v>2.2400224002240001E-3</v>
      </c>
    </row>
    <row r="54" spans="1:2" ht="15.6" x14ac:dyDescent="0.3">
      <c r="A54" s="22" t="s">
        <v>52</v>
      </c>
      <c r="B54" s="92">
        <v>1.7800178001780001E-3</v>
      </c>
    </row>
    <row r="55" spans="1:2" ht="15.6" x14ac:dyDescent="0.3">
      <c r="A55" s="22" t="s">
        <v>116</v>
      </c>
      <c r="B55" s="92">
        <v>1.2400124001240001E-3</v>
      </c>
    </row>
    <row r="56" spans="1:2" ht="15.6" x14ac:dyDescent="0.3">
      <c r="A56" s="22" t="s">
        <v>103</v>
      </c>
      <c r="B56" s="92">
        <v>3.5300353003529998E-3</v>
      </c>
    </row>
    <row r="57" spans="1:2" ht="15.6" x14ac:dyDescent="0.3">
      <c r="A57" s="22" t="s">
        <v>136</v>
      </c>
      <c r="B57" s="92">
        <v>1.5380153801538E-2</v>
      </c>
    </row>
    <row r="58" spans="1:2" ht="15.6" x14ac:dyDescent="0.3">
      <c r="A58" s="22" t="s">
        <v>124</v>
      </c>
      <c r="B58" s="92">
        <v>1.0790107901079E-2</v>
      </c>
    </row>
    <row r="59" spans="1:2" ht="15.6" x14ac:dyDescent="0.3">
      <c r="A59" s="22" t="s">
        <v>26</v>
      </c>
      <c r="B59" s="92">
        <v>5.2300523005230099E-3</v>
      </c>
    </row>
    <row r="60" spans="1:2" ht="15.6" x14ac:dyDescent="0.3">
      <c r="A60" s="22" t="s">
        <v>126</v>
      </c>
      <c r="B60" s="92">
        <v>4.4730447304473002E-2</v>
      </c>
    </row>
    <row r="61" spans="1:2" ht="15.6" x14ac:dyDescent="0.3">
      <c r="A61" s="22" t="s">
        <v>95</v>
      </c>
      <c r="B61" s="92">
        <v>1.2200122001220001E-2</v>
      </c>
    </row>
    <row r="62" spans="1:2" ht="15.6" x14ac:dyDescent="0.3">
      <c r="A62" s="22" t="s">
        <v>60</v>
      </c>
      <c r="B62" s="92">
        <v>2.30002300023E-4</v>
      </c>
    </row>
    <row r="63" spans="1:2" ht="15.6" x14ac:dyDescent="0.3">
      <c r="A63" s="22" t="s">
        <v>117</v>
      </c>
      <c r="B63" s="92">
        <v>3.4400344003439999E-3</v>
      </c>
    </row>
    <row r="64" spans="1:2" ht="15.6" x14ac:dyDescent="0.3">
      <c r="A64" s="22" t="s">
        <v>152</v>
      </c>
      <c r="B64" s="92">
        <v>3.5600356003560002E-3</v>
      </c>
    </row>
    <row r="65" spans="1:2" ht="15.6" x14ac:dyDescent="0.3">
      <c r="A65" s="22" t="s">
        <v>130</v>
      </c>
      <c r="B65" s="92">
        <v>6.1200612006120101E-3</v>
      </c>
    </row>
    <row r="66" spans="1:2" ht="15.6" x14ac:dyDescent="0.3">
      <c r="A66" s="22" t="s">
        <v>140</v>
      </c>
      <c r="B66" s="92">
        <v>3.0600306003059998E-3</v>
      </c>
    </row>
    <row r="67" spans="1:2" ht="15.6" x14ac:dyDescent="0.3">
      <c r="A67" s="22" t="s">
        <v>41</v>
      </c>
      <c r="B67" s="92">
        <v>1.7800178001780001E-3</v>
      </c>
    </row>
    <row r="68" spans="1:2" ht="15.6" x14ac:dyDescent="0.3">
      <c r="A68" s="22" t="s">
        <v>141</v>
      </c>
      <c r="B68" s="92">
        <v>7.2000720007200003E-4</v>
      </c>
    </row>
    <row r="69" spans="1:2" ht="15.6" x14ac:dyDescent="0.3">
      <c r="A69" s="22" t="s">
        <v>142</v>
      </c>
      <c r="B69" s="92">
        <v>1.350013500135E-3</v>
      </c>
    </row>
    <row r="70" spans="1:2" ht="15.6" x14ac:dyDescent="0.3">
      <c r="A70" s="22" t="s">
        <v>98</v>
      </c>
      <c r="B70" s="92">
        <v>5.5600556005560098E-3</v>
      </c>
    </row>
    <row r="71" spans="1:2" ht="15.6" x14ac:dyDescent="0.3">
      <c r="A71" s="22" t="s">
        <v>57</v>
      </c>
      <c r="B71" s="92">
        <v>9.3000930009300002E-4</v>
      </c>
    </row>
    <row r="72" spans="1:2" ht="15.6" x14ac:dyDescent="0.3">
      <c r="A72" s="22" t="s">
        <v>67</v>
      </c>
      <c r="B72" s="92">
        <v>2.5670256702567E-2</v>
      </c>
    </row>
    <row r="73" spans="1:2" ht="15.6" x14ac:dyDescent="0.3">
      <c r="A73" s="22" t="s">
        <v>53</v>
      </c>
      <c r="B73" s="92">
        <v>4.4900449004490004E-3</v>
      </c>
    </row>
    <row r="74" spans="1:2" ht="15.6" x14ac:dyDescent="0.3">
      <c r="A74" s="22" t="s">
        <v>110</v>
      </c>
      <c r="B74" s="92">
        <v>8.8000880008800002E-4</v>
      </c>
    </row>
    <row r="75" spans="1:2" ht="15.6" x14ac:dyDescent="0.3">
      <c r="A75" s="22" t="s">
        <v>32</v>
      </c>
      <c r="B75" s="92">
        <v>8.1600816008160094E-3</v>
      </c>
    </row>
    <row r="76" spans="1:2" ht="15.6" x14ac:dyDescent="0.3">
      <c r="A76" s="22" t="s">
        <v>46</v>
      </c>
      <c r="B76" s="92">
        <v>1.6300163001629999E-3</v>
      </c>
    </row>
    <row r="77" spans="1:2" ht="15.6" x14ac:dyDescent="0.3">
      <c r="A77" s="22" t="s">
        <v>68</v>
      </c>
      <c r="B77" s="92">
        <v>4.5200452004519999E-3</v>
      </c>
    </row>
    <row r="78" spans="1:2" ht="15.6" x14ac:dyDescent="0.3">
      <c r="A78" s="22" t="s">
        <v>69</v>
      </c>
      <c r="B78" s="92">
        <v>9.5000950009499995E-4</v>
      </c>
    </row>
    <row r="79" spans="1:2" ht="15.6" x14ac:dyDescent="0.3">
      <c r="A79" s="22" t="s">
        <v>96</v>
      </c>
      <c r="B79" s="92">
        <v>4.9400494004940001E-3</v>
      </c>
    </row>
    <row r="80" spans="1:2" ht="15.6" x14ac:dyDescent="0.3">
      <c r="A80" s="22" t="s">
        <v>143</v>
      </c>
      <c r="B80" s="92">
        <v>8.8000880008800002E-4</v>
      </c>
    </row>
    <row r="81" spans="1:2" ht="15.6" x14ac:dyDescent="0.3">
      <c r="A81" s="22" t="s">
        <v>104</v>
      </c>
      <c r="B81" s="92">
        <v>3.4400344003439999E-3</v>
      </c>
    </row>
    <row r="82" spans="1:2" ht="15.6" x14ac:dyDescent="0.3">
      <c r="A82" s="22" t="s">
        <v>144</v>
      </c>
      <c r="B82" s="92">
        <v>1.080010800108E-3</v>
      </c>
    </row>
    <row r="83" spans="1:2" ht="15.6" x14ac:dyDescent="0.3">
      <c r="A83" s="22" t="s">
        <v>91</v>
      </c>
      <c r="B83" s="92">
        <v>1.2050120501205E-2</v>
      </c>
    </row>
    <row r="84" spans="1:2" ht="15.6" x14ac:dyDescent="0.3">
      <c r="A84" s="22" t="s">
        <v>54</v>
      </c>
      <c r="B84" s="92">
        <v>1.470014700147E-3</v>
      </c>
    </row>
    <row r="85" spans="1:2" ht="15.6" x14ac:dyDescent="0.3">
      <c r="A85" s="22" t="s">
        <v>127</v>
      </c>
      <c r="B85" s="92">
        <v>1.5600156001560001E-3</v>
      </c>
    </row>
    <row r="86" spans="1:2" ht="15.6" x14ac:dyDescent="0.3">
      <c r="A86" s="22" t="s">
        <v>137</v>
      </c>
      <c r="B86" s="92">
        <v>2.0470204702046999E-2</v>
      </c>
    </row>
    <row r="87" spans="1:2" ht="15.6" x14ac:dyDescent="0.3">
      <c r="A87" s="22" t="s">
        <v>148</v>
      </c>
      <c r="B87" s="92">
        <v>3.3880338803387998E-2</v>
      </c>
    </row>
    <row r="88" spans="1:2" ht="15.6" x14ac:dyDescent="0.3">
      <c r="A88" s="22" t="s">
        <v>135</v>
      </c>
      <c r="B88" s="92">
        <v>1.2200122001220001E-3</v>
      </c>
    </row>
    <row r="89" spans="1:2" ht="15.6" x14ac:dyDescent="0.3">
      <c r="A89" s="22" t="s">
        <v>145</v>
      </c>
      <c r="B89" s="92">
        <v>1.2900129001290001E-3</v>
      </c>
    </row>
    <row r="90" spans="1:2" ht="15.6" x14ac:dyDescent="0.3">
      <c r="A90" s="22" t="s">
        <v>99</v>
      </c>
      <c r="B90" s="92">
        <v>1.10001100011E-3</v>
      </c>
    </row>
    <row r="91" spans="1:2" ht="15.6" x14ac:dyDescent="0.3">
      <c r="A91" s="22" t="s">
        <v>111</v>
      </c>
      <c r="B91" s="92">
        <v>1.3300133001329999E-3</v>
      </c>
    </row>
    <row r="92" spans="1:2" ht="15.6" x14ac:dyDescent="0.3">
      <c r="A92" s="22" t="s">
        <v>47</v>
      </c>
      <c r="B92" s="92">
        <v>6.3800638006380099E-3</v>
      </c>
    </row>
    <row r="93" spans="1:2" ht="15.6" x14ac:dyDescent="0.3">
      <c r="A93" s="22" t="s">
        <v>35</v>
      </c>
      <c r="B93" s="92">
        <v>4.1000410004099997E-3</v>
      </c>
    </row>
    <row r="94" spans="1:2" ht="15.6" x14ac:dyDescent="0.3">
      <c r="A94" s="22" t="s">
        <v>97</v>
      </c>
      <c r="B94" s="92">
        <v>3.2900329003290002E-3</v>
      </c>
    </row>
    <row r="95" spans="1:2" ht="15.6" x14ac:dyDescent="0.3">
      <c r="A95" s="22" t="s">
        <v>118</v>
      </c>
      <c r="B95" s="92">
        <v>3.9500395003950004E-3</v>
      </c>
    </row>
    <row r="96" spans="1:2" ht="15.6" x14ac:dyDescent="0.3">
      <c r="A96" s="22" t="s">
        <v>79</v>
      </c>
      <c r="B96" s="92">
        <v>7.5000750007500096E-3</v>
      </c>
    </row>
    <row r="97" spans="1:2" ht="15.6" x14ac:dyDescent="0.3">
      <c r="A97" s="22" t="s">
        <v>131</v>
      </c>
      <c r="B97" s="92">
        <v>1.860018600186E-3</v>
      </c>
    </row>
    <row r="98" spans="1:2" ht="15.6" x14ac:dyDescent="0.3">
      <c r="A98" s="22" t="s">
        <v>149</v>
      </c>
      <c r="B98" s="92">
        <v>1.9370193701936999E-2</v>
      </c>
    </row>
    <row r="99" spans="1:2" ht="15.6" x14ac:dyDescent="0.3">
      <c r="A99" s="22" t="s">
        <v>123</v>
      </c>
      <c r="B99" s="92">
        <v>2.6200262002619998E-3</v>
      </c>
    </row>
    <row r="100" spans="1:2" ht="15.6" x14ac:dyDescent="0.3">
      <c r="A100" s="22" t="s">
        <v>112</v>
      </c>
      <c r="B100" s="92">
        <v>1.9000190001899999E-3</v>
      </c>
    </row>
    <row r="101" spans="1:2" ht="15.6" x14ac:dyDescent="0.3">
      <c r="A101" s="22" t="s">
        <v>119</v>
      </c>
      <c r="B101" s="92">
        <v>3.510035100351E-3</v>
      </c>
    </row>
    <row r="102" spans="1:2" ht="15.6" x14ac:dyDescent="0.3">
      <c r="A102" s="22" t="s">
        <v>70</v>
      </c>
      <c r="B102" s="92">
        <v>3.5560355603555999E-2</v>
      </c>
    </row>
    <row r="103" spans="1:2" ht="15.6" x14ac:dyDescent="0.3">
      <c r="A103" s="22" t="s">
        <v>92</v>
      </c>
      <c r="B103" s="92">
        <v>1.0610106101060999E-2</v>
      </c>
    </row>
    <row r="104" spans="1:2" ht="15.6" x14ac:dyDescent="0.3">
      <c r="A104" s="22" t="s">
        <v>93</v>
      </c>
      <c r="B104" s="92">
        <v>2.4700247002470001E-3</v>
      </c>
    </row>
    <row r="105" spans="1:2" ht="15.6" x14ac:dyDescent="0.3">
      <c r="A105" s="22" t="s">
        <v>48</v>
      </c>
      <c r="B105" s="92">
        <v>9.1000910009099998E-4</v>
      </c>
    </row>
    <row r="106" spans="1:2" ht="15.6" x14ac:dyDescent="0.3">
      <c r="A106" s="22" t="s">
        <v>146</v>
      </c>
      <c r="B106" s="92">
        <v>8.4000840008400005E-4</v>
      </c>
    </row>
    <row r="107" spans="1:2" ht="15.6" x14ac:dyDescent="0.3">
      <c r="A107" s="22" t="s">
        <v>128</v>
      </c>
      <c r="B107" s="92">
        <v>4.2250422504224998E-2</v>
      </c>
    </row>
    <row r="108" spans="1:2" ht="15.6" x14ac:dyDescent="0.3">
      <c r="A108" s="22" t="s">
        <v>5</v>
      </c>
      <c r="B108" s="92">
        <v>1.4980149801498E-2</v>
      </c>
    </row>
    <row r="109" spans="1:2" ht="15.6" x14ac:dyDescent="0.3">
      <c r="A109" s="22" t="s">
        <v>73</v>
      </c>
      <c r="B109" s="92">
        <v>1.8590185901858999E-2</v>
      </c>
    </row>
    <row r="110" spans="1:2" ht="15.6" x14ac:dyDescent="0.3">
      <c r="A110" s="22" t="s">
        <v>58</v>
      </c>
      <c r="B110" s="92">
        <v>2.3500235002349998E-3</v>
      </c>
    </row>
    <row r="111" spans="1:2" ht="15.6" x14ac:dyDescent="0.3">
      <c r="A111" s="22" t="s">
        <v>27</v>
      </c>
      <c r="B111" s="92">
        <v>6.1400614006140103E-3</v>
      </c>
    </row>
    <row r="112" spans="1:2" ht="15.6" x14ac:dyDescent="0.3">
      <c r="A112" s="22" t="s">
        <v>76</v>
      </c>
      <c r="B112" s="92">
        <v>1.0640106401064E-2</v>
      </c>
    </row>
    <row r="113" spans="1:2" ht="15.6" x14ac:dyDescent="0.3">
      <c r="A113" s="22" t="s">
        <v>74</v>
      </c>
      <c r="B113" s="92">
        <v>7.8600786007860107E-3</v>
      </c>
    </row>
    <row r="114" spans="1:2" ht="15.6" x14ac:dyDescent="0.3">
      <c r="A114" s="22" t="s">
        <v>100</v>
      </c>
      <c r="B114" s="92">
        <v>4.2100421004210003E-3</v>
      </c>
    </row>
    <row r="115" spans="1:2" ht="15.6" x14ac:dyDescent="0.3">
      <c r="A115" s="22" t="s">
        <v>36</v>
      </c>
      <c r="B115" s="92">
        <v>6.6000660006600102E-3</v>
      </c>
    </row>
    <row r="116" spans="1:2" ht="15.6" x14ac:dyDescent="0.3">
      <c r="A116" s="22" t="s">
        <v>87</v>
      </c>
      <c r="B116" s="92">
        <v>5.9200592005920101E-3</v>
      </c>
    </row>
    <row r="117" spans="1:2" ht="15.6" x14ac:dyDescent="0.3">
      <c r="A117" s="22" t="s">
        <v>153</v>
      </c>
      <c r="B117" s="92">
        <v>1.370013700137E-3</v>
      </c>
    </row>
    <row r="118" spans="1:2" ht="15.6" x14ac:dyDescent="0.3">
      <c r="A118" s="22" t="s">
        <v>42</v>
      </c>
      <c r="B118" s="92">
        <v>1.4170141701417E-2</v>
      </c>
    </row>
    <row r="119" spans="1:2" ht="15.6" x14ac:dyDescent="0.3">
      <c r="A119" s="22" t="s">
        <v>43</v>
      </c>
      <c r="B119" s="92">
        <v>1.4430144301443E-2</v>
      </c>
    </row>
    <row r="120" spans="1:2" ht="15.6" x14ac:dyDescent="0.3">
      <c r="A120" s="22" t="s">
        <v>61</v>
      </c>
      <c r="B120" s="92">
        <v>4.4000440004400001E-3</v>
      </c>
    </row>
    <row r="121" spans="1:2" ht="15.6" x14ac:dyDescent="0.3">
      <c r="A121" s="22" t="s">
        <v>154</v>
      </c>
      <c r="B121" s="92">
        <v>7.1000710007100096E-3</v>
      </c>
    </row>
    <row r="122" spans="1:2" ht="15.6" x14ac:dyDescent="0.3">
      <c r="A122" s="22" t="s">
        <v>120</v>
      </c>
      <c r="B122" s="92">
        <v>5.8000580005799997E-4</v>
      </c>
    </row>
    <row r="123" spans="1:2" ht="15.6" x14ac:dyDescent="0.3">
      <c r="A123" s="22" t="s">
        <v>121</v>
      </c>
      <c r="B123" s="92">
        <v>8.1000810008099999E-4</v>
      </c>
    </row>
    <row r="124" spans="1:2" ht="15.6" x14ac:dyDescent="0.3">
      <c r="A124" s="22" t="s">
        <v>77</v>
      </c>
      <c r="B124" s="92">
        <v>1.6060160601606002E-2</v>
      </c>
    </row>
    <row r="125" spans="1:2" ht="15.6" x14ac:dyDescent="0.3">
      <c r="A125" s="22" t="s">
        <v>150</v>
      </c>
      <c r="B125" s="92">
        <v>4.8590485904859003E-2</v>
      </c>
    </row>
    <row r="126" spans="1:2" ht="15.6" x14ac:dyDescent="0.3">
      <c r="A126" s="22" t="s">
        <v>37</v>
      </c>
      <c r="B126" s="92">
        <v>7.6600766007660099E-3</v>
      </c>
    </row>
    <row r="127" spans="1:2" ht="15.6" x14ac:dyDescent="0.3">
      <c r="A127" s="22" t="s">
        <v>82</v>
      </c>
      <c r="B127" s="92">
        <v>9.9600996009960099E-3</v>
      </c>
    </row>
    <row r="128" spans="1:2" ht="15.6" x14ac:dyDescent="0.3">
      <c r="A128" s="22" t="s">
        <v>62</v>
      </c>
      <c r="B128" s="92">
        <v>3.6300363003630002E-3</v>
      </c>
    </row>
    <row r="129" spans="1:2" ht="15.6" x14ac:dyDescent="0.3">
      <c r="A129" s="22" t="s">
        <v>147</v>
      </c>
      <c r="B129" s="92">
        <v>2.230022300223E-3</v>
      </c>
    </row>
    <row r="130" spans="1:2" ht="15.6" x14ac:dyDescent="0.3">
      <c r="A130" s="22" t="s">
        <v>132</v>
      </c>
      <c r="B130" s="92">
        <v>8.6000860008599998E-4</v>
      </c>
    </row>
    <row r="131" spans="1:2" ht="15.6" x14ac:dyDescent="0.3">
      <c r="A131" s="22" t="s">
        <v>38</v>
      </c>
      <c r="B131" s="92">
        <v>6.4900649006490096E-3</v>
      </c>
    </row>
    <row r="132" spans="1:2" ht="15.6" x14ac:dyDescent="0.3">
      <c r="A132" s="22" t="s">
        <v>101</v>
      </c>
      <c r="B132" s="92">
        <v>1.7560175601756E-2</v>
      </c>
    </row>
    <row r="133" spans="1:2" ht="15.6" x14ac:dyDescent="0.3">
      <c r="A133" s="22" t="s">
        <v>88</v>
      </c>
      <c r="B133" s="92">
        <v>6.4200642006420096E-3</v>
      </c>
    </row>
    <row r="134" spans="1:2" ht="15.6" x14ac:dyDescent="0.3">
      <c r="A134" s="22" t="s">
        <v>133</v>
      </c>
      <c r="B134" s="92">
        <v>5.6100561005610096E-3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82C5-78EF-4381-8AB5-1B7B42A33140}">
  <dimension ref="A1:B134"/>
  <sheetViews>
    <sheetView workbookViewId="0">
      <selection activeCell="O32" sqref="O32"/>
    </sheetView>
  </sheetViews>
  <sheetFormatPr defaultRowHeight="14.4" x14ac:dyDescent="0.3"/>
  <cols>
    <col min="1" max="1" width="20.88671875" style="6" bestFit="1" customWidth="1"/>
    <col min="2" max="2" width="16.44140625" customWidth="1"/>
  </cols>
  <sheetData>
    <row r="1" spans="1:2" x14ac:dyDescent="0.3">
      <c r="A1" s="5" t="s">
        <v>21</v>
      </c>
      <c r="B1" s="1" t="s">
        <v>22</v>
      </c>
    </row>
    <row r="2" spans="1:2" x14ac:dyDescent="0.3">
      <c r="A2" s="6" t="s">
        <v>24</v>
      </c>
      <c r="B2">
        <v>1</v>
      </c>
    </row>
    <row r="3" spans="1:2" x14ac:dyDescent="0.3">
      <c r="A3" s="6" t="s">
        <v>25</v>
      </c>
      <c r="B3">
        <v>1</v>
      </c>
    </row>
    <row r="4" spans="1:2" x14ac:dyDescent="0.3">
      <c r="A4" s="6" t="s">
        <v>26</v>
      </c>
      <c r="B4">
        <v>1</v>
      </c>
    </row>
    <row r="5" spans="1:2" x14ac:dyDescent="0.3">
      <c r="A5" s="6" t="s">
        <v>27</v>
      </c>
      <c r="B5">
        <v>1</v>
      </c>
    </row>
    <row r="6" spans="1:2" x14ac:dyDescent="0.3">
      <c r="A6" s="6" t="s">
        <v>28</v>
      </c>
      <c r="B6">
        <v>1</v>
      </c>
    </row>
    <row r="7" spans="1:2" x14ac:dyDescent="0.3">
      <c r="A7" s="6" t="s">
        <v>29</v>
      </c>
      <c r="B7">
        <v>1</v>
      </c>
    </row>
    <row r="8" spans="1:2" x14ac:dyDescent="0.3">
      <c r="A8" s="6" t="s">
        <v>30</v>
      </c>
      <c r="B8">
        <v>1</v>
      </c>
    </row>
    <row r="9" spans="1:2" x14ac:dyDescent="0.3">
      <c r="A9" s="6" t="s">
        <v>31</v>
      </c>
      <c r="B9">
        <v>1</v>
      </c>
    </row>
    <row r="10" spans="1:2" x14ac:dyDescent="0.3">
      <c r="A10" s="6" t="s">
        <v>32</v>
      </c>
      <c r="B10">
        <v>1</v>
      </c>
    </row>
    <row r="11" spans="1:2" x14ac:dyDescent="0.3">
      <c r="A11" s="6" t="s">
        <v>33</v>
      </c>
      <c r="B11">
        <v>1</v>
      </c>
    </row>
    <row r="12" spans="1:2" x14ac:dyDescent="0.3">
      <c r="A12" s="6" t="s">
        <v>34</v>
      </c>
      <c r="B12">
        <v>1</v>
      </c>
    </row>
    <row r="13" spans="1:2" x14ac:dyDescent="0.3">
      <c r="A13" s="6" t="s">
        <v>35</v>
      </c>
      <c r="B13">
        <v>1</v>
      </c>
    </row>
    <row r="14" spans="1:2" x14ac:dyDescent="0.3">
      <c r="A14" s="6" t="s">
        <v>36</v>
      </c>
      <c r="B14">
        <v>1</v>
      </c>
    </row>
    <row r="15" spans="1:2" x14ac:dyDescent="0.3">
      <c r="A15" s="6" t="s">
        <v>37</v>
      </c>
      <c r="B15">
        <v>1</v>
      </c>
    </row>
    <row r="16" spans="1:2" x14ac:dyDescent="0.3">
      <c r="A16" s="6" t="s">
        <v>38</v>
      </c>
      <c r="B16">
        <v>1</v>
      </c>
    </row>
    <row r="17" spans="1:2" x14ac:dyDescent="0.3">
      <c r="A17" s="6" t="s">
        <v>39</v>
      </c>
      <c r="B17">
        <v>1</v>
      </c>
    </row>
    <row r="18" spans="1:2" x14ac:dyDescent="0.3">
      <c r="A18" s="6" t="s">
        <v>40</v>
      </c>
      <c r="B18">
        <v>1</v>
      </c>
    </row>
    <row r="19" spans="1:2" x14ac:dyDescent="0.3">
      <c r="A19" s="6" t="s">
        <v>41</v>
      </c>
      <c r="B19">
        <v>1</v>
      </c>
    </row>
    <row r="20" spans="1:2" x14ac:dyDescent="0.3">
      <c r="A20" s="6" t="s">
        <v>42</v>
      </c>
      <c r="B20">
        <v>1</v>
      </c>
    </row>
    <row r="21" spans="1:2" x14ac:dyDescent="0.3">
      <c r="A21" s="6" t="s">
        <v>43</v>
      </c>
      <c r="B21">
        <v>1</v>
      </c>
    </row>
    <row r="22" spans="1:2" x14ac:dyDescent="0.3">
      <c r="A22" s="6" t="s">
        <v>44</v>
      </c>
      <c r="B22">
        <v>1</v>
      </c>
    </row>
    <row r="23" spans="1:2" x14ac:dyDescent="0.3">
      <c r="A23" s="6" t="s">
        <v>45</v>
      </c>
      <c r="B23">
        <v>1</v>
      </c>
    </row>
    <row r="24" spans="1:2" x14ac:dyDescent="0.3">
      <c r="A24" s="6" t="s">
        <v>46</v>
      </c>
      <c r="B24">
        <v>1</v>
      </c>
    </row>
    <row r="25" spans="1:2" x14ac:dyDescent="0.3">
      <c r="A25" s="6" t="s">
        <v>47</v>
      </c>
      <c r="B25">
        <v>1</v>
      </c>
    </row>
    <row r="26" spans="1:2" x14ac:dyDescent="0.3">
      <c r="A26" s="6" t="s">
        <v>48</v>
      </c>
      <c r="B26">
        <v>1</v>
      </c>
    </row>
    <row r="27" spans="1:2" x14ac:dyDescent="0.3">
      <c r="A27" s="6" t="s">
        <v>49</v>
      </c>
      <c r="B27">
        <v>1</v>
      </c>
    </row>
    <row r="28" spans="1:2" x14ac:dyDescent="0.3">
      <c r="A28" s="6" t="s">
        <v>50</v>
      </c>
      <c r="B28">
        <v>1</v>
      </c>
    </row>
    <row r="29" spans="1:2" x14ac:dyDescent="0.3">
      <c r="A29" s="6" t="s">
        <v>51</v>
      </c>
      <c r="B29">
        <v>1</v>
      </c>
    </row>
    <row r="30" spans="1:2" x14ac:dyDescent="0.3">
      <c r="A30" s="6" t="s">
        <v>52</v>
      </c>
      <c r="B30">
        <v>1</v>
      </c>
    </row>
    <row r="31" spans="1:2" x14ac:dyDescent="0.3">
      <c r="A31" s="6" t="s">
        <v>53</v>
      </c>
      <c r="B31">
        <v>1</v>
      </c>
    </row>
    <row r="32" spans="1:2" x14ac:dyDescent="0.3">
      <c r="A32" s="6" t="s">
        <v>54</v>
      </c>
      <c r="B32">
        <v>1</v>
      </c>
    </row>
    <row r="33" spans="1:2" x14ac:dyDescent="0.3">
      <c r="A33" s="6" t="s">
        <v>55</v>
      </c>
      <c r="B33">
        <v>1</v>
      </c>
    </row>
    <row r="34" spans="1:2" x14ac:dyDescent="0.3">
      <c r="A34" s="6" t="s">
        <v>56</v>
      </c>
      <c r="B34">
        <v>1</v>
      </c>
    </row>
    <row r="35" spans="1:2" x14ac:dyDescent="0.3">
      <c r="A35" s="6" t="s">
        <v>57</v>
      </c>
      <c r="B35">
        <v>1</v>
      </c>
    </row>
    <row r="36" spans="1:2" x14ac:dyDescent="0.3">
      <c r="A36" s="6" t="s">
        <v>58</v>
      </c>
      <c r="B36">
        <v>1</v>
      </c>
    </row>
    <row r="37" spans="1:2" x14ac:dyDescent="0.3">
      <c r="A37" s="6" t="s">
        <v>59</v>
      </c>
      <c r="B37">
        <v>1</v>
      </c>
    </row>
    <row r="38" spans="1:2" x14ac:dyDescent="0.3">
      <c r="A38" s="6" t="s">
        <v>60</v>
      </c>
      <c r="B38">
        <v>1</v>
      </c>
    </row>
    <row r="39" spans="1:2" x14ac:dyDescent="0.3">
      <c r="A39" s="6" t="s">
        <v>61</v>
      </c>
      <c r="B39">
        <v>1</v>
      </c>
    </row>
    <row r="40" spans="1:2" x14ac:dyDescent="0.3">
      <c r="A40" s="6" t="s">
        <v>62</v>
      </c>
      <c r="B40">
        <v>1</v>
      </c>
    </row>
    <row r="41" spans="1:2" x14ac:dyDescent="0.3">
      <c r="A41" s="6" t="s">
        <v>63</v>
      </c>
      <c r="B41">
        <v>2</v>
      </c>
    </row>
    <row r="42" spans="1:2" x14ac:dyDescent="0.3">
      <c r="A42" s="6" t="s">
        <v>64</v>
      </c>
      <c r="B42">
        <v>2</v>
      </c>
    </row>
    <row r="43" spans="1:2" x14ac:dyDescent="0.3">
      <c r="A43" s="6" t="s">
        <v>65</v>
      </c>
      <c r="B43">
        <v>2</v>
      </c>
    </row>
    <row r="44" spans="1:2" x14ac:dyDescent="0.3">
      <c r="A44" s="6" t="s">
        <v>11</v>
      </c>
      <c r="B44">
        <v>2</v>
      </c>
    </row>
    <row r="45" spans="1:2" x14ac:dyDescent="0.3">
      <c r="A45" s="6" t="s">
        <v>66</v>
      </c>
      <c r="B45">
        <v>2</v>
      </c>
    </row>
    <row r="46" spans="1:2" x14ac:dyDescent="0.3">
      <c r="A46" s="6" t="s">
        <v>67</v>
      </c>
      <c r="B46">
        <v>2</v>
      </c>
    </row>
    <row r="47" spans="1:2" x14ac:dyDescent="0.3">
      <c r="A47" s="6" t="s">
        <v>68</v>
      </c>
      <c r="B47">
        <v>2</v>
      </c>
    </row>
    <row r="48" spans="1:2" x14ac:dyDescent="0.3">
      <c r="A48" s="6" t="s">
        <v>69</v>
      </c>
      <c r="B48">
        <v>2</v>
      </c>
    </row>
    <row r="49" spans="1:2" x14ac:dyDescent="0.3">
      <c r="A49" s="6" t="s">
        <v>70</v>
      </c>
      <c r="B49">
        <v>2</v>
      </c>
    </row>
    <row r="50" spans="1:2" x14ac:dyDescent="0.3">
      <c r="A50" s="6" t="s">
        <v>71</v>
      </c>
      <c r="B50">
        <v>3</v>
      </c>
    </row>
    <row r="51" spans="1:2" x14ac:dyDescent="0.3">
      <c r="A51" s="6" t="s">
        <v>72</v>
      </c>
      <c r="B51">
        <v>3</v>
      </c>
    </row>
    <row r="52" spans="1:2" x14ac:dyDescent="0.3">
      <c r="A52" s="6" t="s">
        <v>5</v>
      </c>
      <c r="B52">
        <v>3</v>
      </c>
    </row>
    <row r="53" spans="1:2" x14ac:dyDescent="0.3">
      <c r="A53" s="6" t="s">
        <v>73</v>
      </c>
      <c r="B53">
        <v>3</v>
      </c>
    </row>
    <row r="54" spans="1:2" x14ac:dyDescent="0.3">
      <c r="A54" s="6" t="s">
        <v>74</v>
      </c>
      <c r="B54">
        <v>3</v>
      </c>
    </row>
    <row r="55" spans="1:2" x14ac:dyDescent="0.3">
      <c r="A55" s="6" t="s">
        <v>75</v>
      </c>
      <c r="B55">
        <v>3</v>
      </c>
    </row>
    <row r="56" spans="1:2" x14ac:dyDescent="0.3">
      <c r="A56" s="6" t="s">
        <v>76</v>
      </c>
      <c r="B56">
        <v>3</v>
      </c>
    </row>
    <row r="57" spans="1:2" x14ac:dyDescent="0.3">
      <c r="A57" s="6" t="s">
        <v>77</v>
      </c>
      <c r="B57">
        <v>3</v>
      </c>
    </row>
    <row r="58" spans="1:2" x14ac:dyDescent="0.3">
      <c r="A58" s="6" t="s">
        <v>78</v>
      </c>
      <c r="B58">
        <v>3</v>
      </c>
    </row>
    <row r="59" spans="1:2" x14ac:dyDescent="0.3">
      <c r="A59" s="6" t="s">
        <v>79</v>
      </c>
      <c r="B59">
        <v>3</v>
      </c>
    </row>
    <row r="60" spans="1:2" x14ac:dyDescent="0.3">
      <c r="A60" s="6" t="s">
        <v>80</v>
      </c>
      <c r="B60">
        <v>3</v>
      </c>
    </row>
    <row r="61" spans="1:2" x14ac:dyDescent="0.3">
      <c r="A61" s="6" t="s">
        <v>81</v>
      </c>
      <c r="B61">
        <v>3</v>
      </c>
    </row>
    <row r="62" spans="1:2" x14ac:dyDescent="0.3">
      <c r="A62" s="6" t="s">
        <v>82</v>
      </c>
      <c r="B62">
        <v>3</v>
      </c>
    </row>
    <row r="63" spans="1:2" x14ac:dyDescent="0.3">
      <c r="A63" s="6" t="s">
        <v>83</v>
      </c>
      <c r="B63">
        <v>3</v>
      </c>
    </row>
    <row r="64" spans="1:2" x14ac:dyDescent="0.3">
      <c r="A64" s="6" t="s">
        <v>84</v>
      </c>
      <c r="B64">
        <v>3</v>
      </c>
    </row>
    <row r="65" spans="1:2" x14ac:dyDescent="0.3">
      <c r="A65" s="6" t="s">
        <v>85</v>
      </c>
      <c r="B65">
        <v>3</v>
      </c>
    </row>
    <row r="66" spans="1:2" x14ac:dyDescent="0.3">
      <c r="A66" s="6" t="s">
        <v>86</v>
      </c>
      <c r="B66">
        <v>3</v>
      </c>
    </row>
    <row r="67" spans="1:2" x14ac:dyDescent="0.3">
      <c r="A67" s="6" t="s">
        <v>87</v>
      </c>
      <c r="B67">
        <v>3</v>
      </c>
    </row>
    <row r="68" spans="1:2" x14ac:dyDescent="0.3">
      <c r="A68" s="6" t="s">
        <v>88</v>
      </c>
      <c r="B68">
        <v>3</v>
      </c>
    </row>
    <row r="69" spans="1:2" x14ac:dyDescent="0.3">
      <c r="A69" s="6" t="s">
        <v>89</v>
      </c>
      <c r="B69">
        <v>3</v>
      </c>
    </row>
    <row r="70" spans="1:2" x14ac:dyDescent="0.3">
      <c r="A70" s="6" t="s">
        <v>90</v>
      </c>
      <c r="B70">
        <v>3</v>
      </c>
    </row>
    <row r="71" spans="1:2" x14ac:dyDescent="0.3">
      <c r="A71" s="6" t="s">
        <v>91</v>
      </c>
      <c r="B71">
        <v>3</v>
      </c>
    </row>
    <row r="72" spans="1:2" x14ac:dyDescent="0.3">
      <c r="A72" s="6" t="s">
        <v>92</v>
      </c>
      <c r="B72">
        <v>3</v>
      </c>
    </row>
    <row r="73" spans="1:2" x14ac:dyDescent="0.3">
      <c r="A73" s="6" t="s">
        <v>93</v>
      </c>
      <c r="B73">
        <v>3</v>
      </c>
    </row>
    <row r="74" spans="1:2" x14ac:dyDescent="0.3">
      <c r="A74" s="6" t="s">
        <v>94</v>
      </c>
      <c r="B74">
        <v>3</v>
      </c>
    </row>
    <row r="75" spans="1:2" x14ac:dyDescent="0.3">
      <c r="A75" s="6" t="s">
        <v>95</v>
      </c>
      <c r="B75">
        <v>3</v>
      </c>
    </row>
    <row r="76" spans="1:2" x14ac:dyDescent="0.3">
      <c r="A76" s="6" t="s">
        <v>96</v>
      </c>
      <c r="B76">
        <v>3</v>
      </c>
    </row>
    <row r="77" spans="1:2" x14ac:dyDescent="0.3">
      <c r="A77" s="6" t="s">
        <v>97</v>
      </c>
      <c r="B77">
        <v>3</v>
      </c>
    </row>
    <row r="78" spans="1:2" x14ac:dyDescent="0.3">
      <c r="A78" s="6" t="s">
        <v>98</v>
      </c>
      <c r="B78">
        <v>3</v>
      </c>
    </row>
    <row r="79" spans="1:2" x14ac:dyDescent="0.3">
      <c r="A79" s="6" t="s">
        <v>99</v>
      </c>
      <c r="B79">
        <v>3</v>
      </c>
    </row>
    <row r="80" spans="1:2" x14ac:dyDescent="0.3">
      <c r="A80" s="6" t="s">
        <v>100</v>
      </c>
      <c r="B80">
        <v>3</v>
      </c>
    </row>
    <row r="81" spans="1:2" x14ac:dyDescent="0.3">
      <c r="A81" s="6" t="s">
        <v>101</v>
      </c>
      <c r="B81">
        <v>3</v>
      </c>
    </row>
    <row r="82" spans="1:2" x14ac:dyDescent="0.3">
      <c r="A82" s="6" t="s">
        <v>102</v>
      </c>
      <c r="B82">
        <v>3</v>
      </c>
    </row>
    <row r="83" spans="1:2" x14ac:dyDescent="0.3">
      <c r="A83" s="6" t="s">
        <v>103</v>
      </c>
      <c r="B83">
        <v>3</v>
      </c>
    </row>
    <row r="84" spans="1:2" x14ac:dyDescent="0.3">
      <c r="A84" s="6" t="s">
        <v>104</v>
      </c>
      <c r="B84">
        <v>3</v>
      </c>
    </row>
    <row r="85" spans="1:2" x14ac:dyDescent="0.3">
      <c r="A85" s="6" t="s">
        <v>105</v>
      </c>
      <c r="B85">
        <v>4</v>
      </c>
    </row>
    <row r="86" spans="1:2" x14ac:dyDescent="0.3">
      <c r="A86" s="6" t="s">
        <v>106</v>
      </c>
      <c r="B86">
        <v>4</v>
      </c>
    </row>
    <row r="87" spans="1:2" x14ac:dyDescent="0.3">
      <c r="A87" s="6" t="s">
        <v>107</v>
      </c>
      <c r="B87">
        <v>4</v>
      </c>
    </row>
    <row r="88" spans="1:2" x14ac:dyDescent="0.3">
      <c r="A88" s="6" t="s">
        <v>108</v>
      </c>
      <c r="B88">
        <v>4</v>
      </c>
    </row>
    <row r="89" spans="1:2" x14ac:dyDescent="0.3">
      <c r="A89" s="6" t="s">
        <v>109</v>
      </c>
      <c r="B89">
        <v>4</v>
      </c>
    </row>
    <row r="90" spans="1:2" x14ac:dyDescent="0.3">
      <c r="A90" s="6" t="s">
        <v>110</v>
      </c>
      <c r="B90">
        <v>4</v>
      </c>
    </row>
    <row r="91" spans="1:2" x14ac:dyDescent="0.3">
      <c r="A91" s="6" t="s">
        <v>111</v>
      </c>
      <c r="B91">
        <v>4</v>
      </c>
    </row>
    <row r="92" spans="1:2" x14ac:dyDescent="0.3">
      <c r="A92" s="6" t="s">
        <v>112</v>
      </c>
      <c r="B92">
        <v>4</v>
      </c>
    </row>
    <row r="93" spans="1:2" x14ac:dyDescent="0.3">
      <c r="A93" s="6" t="s">
        <v>113</v>
      </c>
      <c r="B93">
        <v>4</v>
      </c>
    </row>
    <row r="94" spans="1:2" x14ac:dyDescent="0.3">
      <c r="A94" s="6" t="s">
        <v>114</v>
      </c>
      <c r="B94">
        <v>4</v>
      </c>
    </row>
    <row r="95" spans="1:2" x14ac:dyDescent="0.3">
      <c r="A95" s="6" t="s">
        <v>115</v>
      </c>
      <c r="B95">
        <v>4</v>
      </c>
    </row>
    <row r="96" spans="1:2" x14ac:dyDescent="0.3">
      <c r="A96" s="6" t="s">
        <v>116</v>
      </c>
      <c r="B96">
        <v>4</v>
      </c>
    </row>
    <row r="97" spans="1:2" x14ac:dyDescent="0.3">
      <c r="A97" s="6" t="s">
        <v>117</v>
      </c>
      <c r="B97">
        <v>4</v>
      </c>
    </row>
    <row r="98" spans="1:2" x14ac:dyDescent="0.3">
      <c r="A98" s="6" t="s">
        <v>118</v>
      </c>
      <c r="B98">
        <v>4</v>
      </c>
    </row>
    <row r="99" spans="1:2" x14ac:dyDescent="0.3">
      <c r="A99" s="6" t="s">
        <v>119</v>
      </c>
      <c r="B99">
        <v>4</v>
      </c>
    </row>
    <row r="100" spans="1:2" x14ac:dyDescent="0.3">
      <c r="A100" s="6" t="s">
        <v>120</v>
      </c>
      <c r="B100">
        <v>4</v>
      </c>
    </row>
    <row r="101" spans="1:2" x14ac:dyDescent="0.3">
      <c r="A101" s="6" t="s">
        <v>121</v>
      </c>
      <c r="B101">
        <v>4</v>
      </c>
    </row>
    <row r="102" spans="1:2" x14ac:dyDescent="0.3">
      <c r="A102" s="6" t="s">
        <v>122</v>
      </c>
      <c r="B102">
        <v>4</v>
      </c>
    </row>
    <row r="103" spans="1:2" x14ac:dyDescent="0.3">
      <c r="A103" s="6" t="s">
        <v>123</v>
      </c>
      <c r="B103">
        <v>4</v>
      </c>
    </row>
    <row r="104" spans="1:2" x14ac:dyDescent="0.3">
      <c r="A104" s="6" t="s">
        <v>124</v>
      </c>
      <c r="B104">
        <v>4</v>
      </c>
    </row>
    <row r="105" spans="1:2" x14ac:dyDescent="0.3">
      <c r="A105" s="6" t="s">
        <v>125</v>
      </c>
      <c r="B105">
        <v>4</v>
      </c>
    </row>
    <row r="106" spans="1:2" x14ac:dyDescent="0.3">
      <c r="A106" s="6" t="s">
        <v>126</v>
      </c>
      <c r="B106">
        <v>4</v>
      </c>
    </row>
    <row r="107" spans="1:2" x14ac:dyDescent="0.3">
      <c r="A107" s="6" t="s">
        <v>127</v>
      </c>
      <c r="B107">
        <v>4</v>
      </c>
    </row>
    <row r="108" spans="1:2" x14ac:dyDescent="0.3">
      <c r="A108" s="6" t="s">
        <v>128</v>
      </c>
      <c r="B108">
        <v>4</v>
      </c>
    </row>
    <row r="109" spans="1:2" x14ac:dyDescent="0.3">
      <c r="A109" s="6" t="s">
        <v>129</v>
      </c>
      <c r="B109">
        <v>5</v>
      </c>
    </row>
    <row r="110" spans="1:2" x14ac:dyDescent="0.3">
      <c r="A110" s="6" t="s">
        <v>130</v>
      </c>
      <c r="B110">
        <v>5</v>
      </c>
    </row>
    <row r="111" spans="1:2" x14ac:dyDescent="0.3">
      <c r="A111" s="6" t="s">
        <v>131</v>
      </c>
      <c r="B111">
        <v>5</v>
      </c>
    </row>
    <row r="112" spans="1:2" x14ac:dyDescent="0.3">
      <c r="A112" s="6" t="s">
        <v>132</v>
      </c>
      <c r="B112">
        <v>5</v>
      </c>
    </row>
    <row r="113" spans="1:2" x14ac:dyDescent="0.3">
      <c r="A113" s="6" t="s">
        <v>133</v>
      </c>
      <c r="B113">
        <v>5</v>
      </c>
    </row>
    <row r="114" spans="1:2" x14ac:dyDescent="0.3">
      <c r="A114" s="6" t="s">
        <v>134</v>
      </c>
      <c r="B114">
        <v>5</v>
      </c>
    </row>
    <row r="115" spans="1:2" x14ac:dyDescent="0.3">
      <c r="A115" s="6" t="s">
        <v>135</v>
      </c>
      <c r="B115">
        <v>5</v>
      </c>
    </row>
    <row r="116" spans="1:2" x14ac:dyDescent="0.3">
      <c r="A116" s="6" t="s">
        <v>136</v>
      </c>
      <c r="B116">
        <v>5</v>
      </c>
    </row>
    <row r="117" spans="1:2" x14ac:dyDescent="0.3">
      <c r="A117" s="6" t="s">
        <v>137</v>
      </c>
      <c r="B117">
        <v>5</v>
      </c>
    </row>
    <row r="118" spans="1:2" x14ac:dyDescent="0.3">
      <c r="A118" s="6" t="s">
        <v>138</v>
      </c>
      <c r="B118">
        <v>5</v>
      </c>
    </row>
    <row r="119" spans="1:2" x14ac:dyDescent="0.3">
      <c r="A119" s="6" t="s">
        <v>139</v>
      </c>
      <c r="B119">
        <v>5</v>
      </c>
    </row>
    <row r="120" spans="1:2" x14ac:dyDescent="0.3">
      <c r="A120" s="6" t="s">
        <v>140</v>
      </c>
      <c r="B120">
        <v>5</v>
      </c>
    </row>
    <row r="121" spans="1:2" x14ac:dyDescent="0.3">
      <c r="A121" s="6" t="s">
        <v>141</v>
      </c>
      <c r="B121">
        <v>5</v>
      </c>
    </row>
    <row r="122" spans="1:2" x14ac:dyDescent="0.3">
      <c r="A122" s="6" t="s">
        <v>142</v>
      </c>
      <c r="B122">
        <v>5</v>
      </c>
    </row>
    <row r="123" spans="1:2" x14ac:dyDescent="0.3">
      <c r="A123" s="6" t="s">
        <v>143</v>
      </c>
      <c r="B123">
        <v>5</v>
      </c>
    </row>
    <row r="124" spans="1:2" x14ac:dyDescent="0.3">
      <c r="A124" s="6" t="s">
        <v>144</v>
      </c>
      <c r="B124">
        <v>5</v>
      </c>
    </row>
    <row r="125" spans="1:2" x14ac:dyDescent="0.3">
      <c r="A125" s="6" t="s">
        <v>145</v>
      </c>
      <c r="B125">
        <v>5</v>
      </c>
    </row>
    <row r="126" spans="1:2" x14ac:dyDescent="0.3">
      <c r="A126" s="6" t="s">
        <v>146</v>
      </c>
      <c r="B126">
        <v>5</v>
      </c>
    </row>
    <row r="127" spans="1:2" x14ac:dyDescent="0.3">
      <c r="A127" s="6" t="s">
        <v>147</v>
      </c>
      <c r="B127">
        <v>5</v>
      </c>
    </row>
    <row r="128" spans="1:2" x14ac:dyDescent="0.3">
      <c r="A128" s="6" t="s">
        <v>148</v>
      </c>
      <c r="B128">
        <v>5</v>
      </c>
    </row>
    <row r="129" spans="1:2" x14ac:dyDescent="0.3">
      <c r="A129" s="6" t="s">
        <v>149</v>
      </c>
      <c r="B129">
        <v>5</v>
      </c>
    </row>
    <row r="130" spans="1:2" x14ac:dyDescent="0.3">
      <c r="A130" s="6" t="s">
        <v>150</v>
      </c>
      <c r="B130">
        <v>5</v>
      </c>
    </row>
    <row r="131" spans="1:2" x14ac:dyDescent="0.3">
      <c r="A131" s="6" t="s">
        <v>151</v>
      </c>
      <c r="B131">
        <v>5</v>
      </c>
    </row>
    <row r="132" spans="1:2" x14ac:dyDescent="0.3">
      <c r="A132" s="6" t="s">
        <v>152</v>
      </c>
      <c r="B132">
        <v>5</v>
      </c>
    </row>
    <row r="133" spans="1:2" x14ac:dyDescent="0.3">
      <c r="A133" s="6" t="s">
        <v>153</v>
      </c>
      <c r="B133">
        <v>5</v>
      </c>
    </row>
    <row r="134" spans="1:2" x14ac:dyDescent="0.3">
      <c r="A134" s="6" t="s">
        <v>154</v>
      </c>
      <c r="B134">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308F-251A-45B1-B655-827399041F44}">
  <dimension ref="A1:B134"/>
  <sheetViews>
    <sheetView workbookViewId="0">
      <selection activeCell="E37" sqref="E37"/>
    </sheetView>
  </sheetViews>
  <sheetFormatPr defaultRowHeight="14.4" x14ac:dyDescent="0.3"/>
  <cols>
    <col min="1" max="1" width="20.88671875" style="6" bestFit="1" customWidth="1"/>
    <col min="2" max="2" width="16.44140625" customWidth="1"/>
  </cols>
  <sheetData>
    <row r="1" spans="1:2" x14ac:dyDescent="0.3">
      <c r="A1" s="5" t="s">
        <v>21</v>
      </c>
      <c r="B1" s="1" t="s">
        <v>22</v>
      </c>
    </row>
    <row r="2" spans="1:2" x14ac:dyDescent="0.3">
      <c r="A2" s="6" t="s">
        <v>134</v>
      </c>
      <c r="B2">
        <v>5</v>
      </c>
    </row>
    <row r="3" spans="1:2" x14ac:dyDescent="0.3">
      <c r="A3" s="6" t="s">
        <v>49</v>
      </c>
      <c r="B3">
        <v>1</v>
      </c>
    </row>
    <row r="4" spans="1:2" x14ac:dyDescent="0.3">
      <c r="A4" s="6" t="s">
        <v>63</v>
      </c>
      <c r="B4">
        <v>2</v>
      </c>
    </row>
    <row r="5" spans="1:2" x14ac:dyDescent="0.3">
      <c r="A5" s="6" t="s">
        <v>24</v>
      </c>
      <c r="B5">
        <v>1</v>
      </c>
    </row>
    <row r="6" spans="1:2" x14ac:dyDescent="0.3">
      <c r="A6" s="6" t="s">
        <v>106</v>
      </c>
      <c r="B6">
        <v>4</v>
      </c>
    </row>
    <row r="7" spans="1:2" x14ac:dyDescent="0.3">
      <c r="A7" s="6" t="s">
        <v>28</v>
      </c>
      <c r="B7">
        <v>1</v>
      </c>
    </row>
    <row r="8" spans="1:2" x14ac:dyDescent="0.3">
      <c r="A8" s="6" t="s">
        <v>29</v>
      </c>
      <c r="B8">
        <v>1</v>
      </c>
    </row>
    <row r="9" spans="1:2" x14ac:dyDescent="0.3">
      <c r="A9" s="6" t="s">
        <v>64</v>
      </c>
      <c r="B9">
        <v>2</v>
      </c>
    </row>
    <row r="10" spans="1:2" x14ac:dyDescent="0.3">
      <c r="A10" s="6" t="s">
        <v>59</v>
      </c>
      <c r="B10">
        <v>1</v>
      </c>
    </row>
    <row r="11" spans="1:2" x14ac:dyDescent="0.3">
      <c r="A11" s="6" t="s">
        <v>55</v>
      </c>
      <c r="B11">
        <v>1</v>
      </c>
    </row>
    <row r="12" spans="1:2" x14ac:dyDescent="0.3">
      <c r="A12" s="6" t="s">
        <v>30</v>
      </c>
      <c r="B12">
        <v>1</v>
      </c>
    </row>
    <row r="13" spans="1:2" x14ac:dyDescent="0.3">
      <c r="A13" s="6" t="s">
        <v>83</v>
      </c>
      <c r="B13">
        <v>3</v>
      </c>
    </row>
    <row r="14" spans="1:2" x14ac:dyDescent="0.3">
      <c r="A14" s="6" t="s">
        <v>71</v>
      </c>
      <c r="B14">
        <v>3</v>
      </c>
    </row>
    <row r="15" spans="1:2" x14ac:dyDescent="0.3">
      <c r="A15" s="6" t="s">
        <v>81</v>
      </c>
      <c r="B15">
        <v>3</v>
      </c>
    </row>
    <row r="16" spans="1:2" x14ac:dyDescent="0.3">
      <c r="A16" s="6" t="s">
        <v>102</v>
      </c>
      <c r="B16">
        <v>3</v>
      </c>
    </row>
    <row r="17" spans="1:2" x14ac:dyDescent="0.3">
      <c r="A17" s="6" t="s">
        <v>75</v>
      </c>
      <c r="B17">
        <v>3</v>
      </c>
    </row>
    <row r="18" spans="1:2" x14ac:dyDescent="0.3">
      <c r="A18" s="6" t="s">
        <v>107</v>
      </c>
      <c r="B18">
        <v>4</v>
      </c>
    </row>
    <row r="19" spans="1:2" x14ac:dyDescent="0.3">
      <c r="A19" s="6" t="s">
        <v>56</v>
      </c>
      <c r="B19">
        <v>1</v>
      </c>
    </row>
    <row r="20" spans="1:2" x14ac:dyDescent="0.3">
      <c r="A20" s="6" t="s">
        <v>31</v>
      </c>
      <c r="B20">
        <v>1</v>
      </c>
    </row>
    <row r="21" spans="1:2" x14ac:dyDescent="0.3">
      <c r="A21" s="6" t="s">
        <v>39</v>
      </c>
      <c r="B21">
        <v>1</v>
      </c>
    </row>
    <row r="22" spans="1:2" x14ac:dyDescent="0.3">
      <c r="A22" s="6" t="s">
        <v>84</v>
      </c>
      <c r="B22">
        <v>3</v>
      </c>
    </row>
    <row r="23" spans="1:2" x14ac:dyDescent="0.3">
      <c r="A23" s="6" t="s">
        <v>125</v>
      </c>
      <c r="B23">
        <v>4</v>
      </c>
    </row>
    <row r="24" spans="1:2" x14ac:dyDescent="0.3">
      <c r="A24" s="6" t="s">
        <v>108</v>
      </c>
      <c r="B24">
        <v>4</v>
      </c>
    </row>
    <row r="25" spans="1:2" x14ac:dyDescent="0.3">
      <c r="A25" s="6" t="s">
        <v>50</v>
      </c>
      <c r="B25">
        <v>1</v>
      </c>
    </row>
    <row r="26" spans="1:2" x14ac:dyDescent="0.3">
      <c r="A26" s="6" t="s">
        <v>129</v>
      </c>
      <c r="B26">
        <v>5</v>
      </c>
    </row>
    <row r="27" spans="1:2" x14ac:dyDescent="0.3">
      <c r="A27" s="6" t="s">
        <v>105</v>
      </c>
      <c r="B27">
        <v>4</v>
      </c>
    </row>
    <row r="28" spans="1:2" x14ac:dyDescent="0.3">
      <c r="A28" s="6" t="s">
        <v>33</v>
      </c>
      <c r="B28">
        <v>1</v>
      </c>
    </row>
    <row r="29" spans="1:2" x14ac:dyDescent="0.3">
      <c r="A29" s="6" t="s">
        <v>113</v>
      </c>
      <c r="B29">
        <v>4</v>
      </c>
    </row>
    <row r="30" spans="1:2" x14ac:dyDescent="0.3">
      <c r="A30" s="6" t="s">
        <v>25</v>
      </c>
      <c r="B30">
        <v>1</v>
      </c>
    </row>
    <row r="31" spans="1:2" x14ac:dyDescent="0.3">
      <c r="A31" s="6" t="s">
        <v>72</v>
      </c>
      <c r="B31">
        <v>3</v>
      </c>
    </row>
    <row r="32" spans="1:2" x14ac:dyDescent="0.3">
      <c r="A32" s="6" t="s">
        <v>44</v>
      </c>
      <c r="B32">
        <v>1</v>
      </c>
    </row>
    <row r="33" spans="1:2" x14ac:dyDescent="0.3">
      <c r="A33" s="6" t="s">
        <v>109</v>
      </c>
      <c r="B33">
        <v>4</v>
      </c>
    </row>
    <row r="34" spans="1:2" x14ac:dyDescent="0.3">
      <c r="A34" s="6" t="s">
        <v>78</v>
      </c>
      <c r="B34">
        <v>3</v>
      </c>
    </row>
    <row r="35" spans="1:2" x14ac:dyDescent="0.3">
      <c r="A35" s="6" t="s">
        <v>80</v>
      </c>
      <c r="B35">
        <v>3</v>
      </c>
    </row>
    <row r="36" spans="1:2" x14ac:dyDescent="0.3">
      <c r="A36" s="6" t="s">
        <v>114</v>
      </c>
      <c r="B36">
        <v>4</v>
      </c>
    </row>
    <row r="37" spans="1:2" x14ac:dyDescent="0.3">
      <c r="A37" s="6" t="s">
        <v>115</v>
      </c>
      <c r="B37">
        <v>4</v>
      </c>
    </row>
    <row r="38" spans="1:2" x14ac:dyDescent="0.3">
      <c r="A38" s="6" t="s">
        <v>138</v>
      </c>
      <c r="B38">
        <v>5</v>
      </c>
    </row>
    <row r="39" spans="1:2" x14ac:dyDescent="0.3">
      <c r="A39" s="6" t="s">
        <v>65</v>
      </c>
      <c r="B39">
        <v>2</v>
      </c>
    </row>
    <row r="40" spans="1:2" x14ac:dyDescent="0.3">
      <c r="A40" s="6" t="s">
        <v>11</v>
      </c>
      <c r="B40">
        <v>2</v>
      </c>
    </row>
    <row r="41" spans="1:2" x14ac:dyDescent="0.3">
      <c r="A41" s="6" t="s">
        <v>66</v>
      </c>
      <c r="B41">
        <v>2</v>
      </c>
    </row>
    <row r="42" spans="1:2" x14ac:dyDescent="0.3">
      <c r="A42" s="6" t="s">
        <v>45</v>
      </c>
      <c r="B42">
        <v>1</v>
      </c>
    </row>
    <row r="43" spans="1:2" x14ac:dyDescent="0.3">
      <c r="A43" s="6" t="s">
        <v>89</v>
      </c>
      <c r="B43">
        <v>3</v>
      </c>
    </row>
    <row r="44" spans="1:2" x14ac:dyDescent="0.3">
      <c r="A44" s="6" t="s">
        <v>51</v>
      </c>
      <c r="B44">
        <v>1</v>
      </c>
    </row>
    <row r="45" spans="1:2" x14ac:dyDescent="0.3">
      <c r="A45" s="6" t="s">
        <v>151</v>
      </c>
      <c r="B45">
        <v>5</v>
      </c>
    </row>
    <row r="46" spans="1:2" x14ac:dyDescent="0.3">
      <c r="A46" s="6" t="s">
        <v>94</v>
      </c>
      <c r="B46">
        <v>3</v>
      </c>
    </row>
    <row r="47" spans="1:2" x14ac:dyDescent="0.3">
      <c r="A47" s="6" t="s">
        <v>34</v>
      </c>
      <c r="B47">
        <v>1</v>
      </c>
    </row>
    <row r="48" spans="1:2" x14ac:dyDescent="0.3">
      <c r="A48" s="6" t="s">
        <v>40</v>
      </c>
      <c r="B48">
        <v>1</v>
      </c>
    </row>
    <row r="49" spans="1:2" x14ac:dyDescent="0.3">
      <c r="A49" s="6" t="s">
        <v>85</v>
      </c>
      <c r="B49">
        <v>3</v>
      </c>
    </row>
    <row r="50" spans="1:2" x14ac:dyDescent="0.3">
      <c r="A50" s="6" t="s">
        <v>90</v>
      </c>
      <c r="B50">
        <v>3</v>
      </c>
    </row>
    <row r="51" spans="1:2" x14ac:dyDescent="0.3">
      <c r="A51" s="6" t="s">
        <v>139</v>
      </c>
      <c r="B51">
        <v>5</v>
      </c>
    </row>
    <row r="52" spans="1:2" x14ac:dyDescent="0.3">
      <c r="A52" s="6" t="s">
        <v>122</v>
      </c>
      <c r="B52">
        <v>4</v>
      </c>
    </row>
    <row r="53" spans="1:2" x14ac:dyDescent="0.3">
      <c r="A53" s="6" t="s">
        <v>86</v>
      </c>
      <c r="B53">
        <v>3</v>
      </c>
    </row>
    <row r="54" spans="1:2" x14ac:dyDescent="0.3">
      <c r="A54" s="6" t="s">
        <v>52</v>
      </c>
      <c r="B54">
        <v>1</v>
      </c>
    </row>
    <row r="55" spans="1:2" x14ac:dyDescent="0.3">
      <c r="A55" s="6" t="s">
        <v>116</v>
      </c>
      <c r="B55">
        <v>4</v>
      </c>
    </row>
    <row r="56" spans="1:2" x14ac:dyDescent="0.3">
      <c r="A56" s="6" t="s">
        <v>103</v>
      </c>
      <c r="B56">
        <v>3</v>
      </c>
    </row>
    <row r="57" spans="1:2" x14ac:dyDescent="0.3">
      <c r="A57" s="6" t="s">
        <v>136</v>
      </c>
      <c r="B57">
        <v>5</v>
      </c>
    </row>
    <row r="58" spans="1:2" x14ac:dyDescent="0.3">
      <c r="A58" s="6" t="s">
        <v>124</v>
      </c>
      <c r="B58">
        <v>4</v>
      </c>
    </row>
    <row r="59" spans="1:2" x14ac:dyDescent="0.3">
      <c r="A59" s="6" t="s">
        <v>26</v>
      </c>
      <c r="B59">
        <v>1</v>
      </c>
    </row>
    <row r="60" spans="1:2" x14ac:dyDescent="0.3">
      <c r="A60" s="6" t="s">
        <v>126</v>
      </c>
      <c r="B60">
        <v>4</v>
      </c>
    </row>
    <row r="61" spans="1:2" x14ac:dyDescent="0.3">
      <c r="A61" s="6" t="s">
        <v>95</v>
      </c>
      <c r="B61">
        <v>3</v>
      </c>
    </row>
    <row r="62" spans="1:2" x14ac:dyDescent="0.3">
      <c r="A62" s="6" t="s">
        <v>60</v>
      </c>
      <c r="B62">
        <v>1</v>
      </c>
    </row>
    <row r="63" spans="1:2" x14ac:dyDescent="0.3">
      <c r="A63" s="6" t="s">
        <v>117</v>
      </c>
      <c r="B63">
        <v>4</v>
      </c>
    </row>
    <row r="64" spans="1:2" x14ac:dyDescent="0.3">
      <c r="A64" s="6" t="s">
        <v>152</v>
      </c>
      <c r="B64">
        <v>5</v>
      </c>
    </row>
    <row r="65" spans="1:2" x14ac:dyDescent="0.3">
      <c r="A65" s="6" t="s">
        <v>130</v>
      </c>
      <c r="B65">
        <v>5</v>
      </c>
    </row>
    <row r="66" spans="1:2" x14ac:dyDescent="0.3">
      <c r="A66" s="6" t="s">
        <v>140</v>
      </c>
      <c r="B66">
        <v>5</v>
      </c>
    </row>
    <row r="67" spans="1:2" x14ac:dyDescent="0.3">
      <c r="A67" s="6" t="s">
        <v>41</v>
      </c>
      <c r="B67">
        <v>1</v>
      </c>
    </row>
    <row r="68" spans="1:2" x14ac:dyDescent="0.3">
      <c r="A68" s="6" t="s">
        <v>141</v>
      </c>
      <c r="B68">
        <v>5</v>
      </c>
    </row>
    <row r="69" spans="1:2" x14ac:dyDescent="0.3">
      <c r="A69" s="6" t="s">
        <v>142</v>
      </c>
      <c r="B69">
        <v>5</v>
      </c>
    </row>
    <row r="70" spans="1:2" x14ac:dyDescent="0.3">
      <c r="A70" s="6" t="s">
        <v>98</v>
      </c>
      <c r="B70">
        <v>3</v>
      </c>
    </row>
    <row r="71" spans="1:2" x14ac:dyDescent="0.3">
      <c r="A71" s="6" t="s">
        <v>57</v>
      </c>
      <c r="B71">
        <v>1</v>
      </c>
    </row>
    <row r="72" spans="1:2" x14ac:dyDescent="0.3">
      <c r="A72" s="6" t="s">
        <v>67</v>
      </c>
      <c r="B72">
        <v>2</v>
      </c>
    </row>
    <row r="73" spans="1:2" x14ac:dyDescent="0.3">
      <c r="A73" s="6" t="s">
        <v>53</v>
      </c>
      <c r="B73">
        <v>1</v>
      </c>
    </row>
    <row r="74" spans="1:2" x14ac:dyDescent="0.3">
      <c r="A74" s="6" t="s">
        <v>110</v>
      </c>
      <c r="B74">
        <v>4</v>
      </c>
    </row>
    <row r="75" spans="1:2" x14ac:dyDescent="0.3">
      <c r="A75" s="6" t="s">
        <v>32</v>
      </c>
      <c r="B75">
        <v>1</v>
      </c>
    </row>
    <row r="76" spans="1:2" x14ac:dyDescent="0.3">
      <c r="A76" s="6" t="s">
        <v>46</v>
      </c>
      <c r="B76">
        <v>1</v>
      </c>
    </row>
    <row r="77" spans="1:2" x14ac:dyDescent="0.3">
      <c r="A77" s="6" t="s">
        <v>68</v>
      </c>
      <c r="B77">
        <v>2</v>
      </c>
    </row>
    <row r="78" spans="1:2" x14ac:dyDescent="0.3">
      <c r="A78" s="6" t="s">
        <v>69</v>
      </c>
      <c r="B78">
        <v>2</v>
      </c>
    </row>
    <row r="79" spans="1:2" x14ac:dyDescent="0.3">
      <c r="A79" s="6" t="s">
        <v>96</v>
      </c>
      <c r="B79">
        <v>3</v>
      </c>
    </row>
    <row r="80" spans="1:2" x14ac:dyDescent="0.3">
      <c r="A80" s="6" t="s">
        <v>143</v>
      </c>
      <c r="B80">
        <v>5</v>
      </c>
    </row>
    <row r="81" spans="1:2" x14ac:dyDescent="0.3">
      <c r="A81" s="6" t="s">
        <v>104</v>
      </c>
      <c r="B81">
        <v>3</v>
      </c>
    </row>
    <row r="82" spans="1:2" x14ac:dyDescent="0.3">
      <c r="A82" s="6" t="s">
        <v>144</v>
      </c>
      <c r="B82">
        <v>5</v>
      </c>
    </row>
    <row r="83" spans="1:2" x14ac:dyDescent="0.3">
      <c r="A83" s="6" t="s">
        <v>91</v>
      </c>
      <c r="B83">
        <v>3</v>
      </c>
    </row>
    <row r="84" spans="1:2" x14ac:dyDescent="0.3">
      <c r="A84" s="6" t="s">
        <v>54</v>
      </c>
      <c r="B84">
        <v>1</v>
      </c>
    </row>
    <row r="85" spans="1:2" x14ac:dyDescent="0.3">
      <c r="A85" s="6" t="s">
        <v>127</v>
      </c>
      <c r="B85">
        <v>4</v>
      </c>
    </row>
    <row r="86" spans="1:2" x14ac:dyDescent="0.3">
      <c r="A86" s="6" t="s">
        <v>137</v>
      </c>
      <c r="B86">
        <v>5</v>
      </c>
    </row>
    <row r="87" spans="1:2" x14ac:dyDescent="0.3">
      <c r="A87" s="6" t="s">
        <v>148</v>
      </c>
      <c r="B87">
        <v>5</v>
      </c>
    </row>
    <row r="88" spans="1:2" x14ac:dyDescent="0.3">
      <c r="A88" s="6" t="s">
        <v>135</v>
      </c>
      <c r="B88">
        <v>5</v>
      </c>
    </row>
    <row r="89" spans="1:2" x14ac:dyDescent="0.3">
      <c r="A89" s="6" t="s">
        <v>145</v>
      </c>
      <c r="B89">
        <v>5</v>
      </c>
    </row>
    <row r="90" spans="1:2" x14ac:dyDescent="0.3">
      <c r="A90" s="6" t="s">
        <v>99</v>
      </c>
      <c r="B90">
        <v>3</v>
      </c>
    </row>
    <row r="91" spans="1:2" x14ac:dyDescent="0.3">
      <c r="A91" s="6" t="s">
        <v>111</v>
      </c>
      <c r="B91">
        <v>4</v>
      </c>
    </row>
    <row r="92" spans="1:2" x14ac:dyDescent="0.3">
      <c r="A92" s="6" t="s">
        <v>47</v>
      </c>
      <c r="B92">
        <v>1</v>
      </c>
    </row>
    <row r="93" spans="1:2" x14ac:dyDescent="0.3">
      <c r="A93" s="6" t="s">
        <v>35</v>
      </c>
      <c r="B93">
        <v>1</v>
      </c>
    </row>
    <row r="94" spans="1:2" x14ac:dyDescent="0.3">
      <c r="A94" s="6" t="s">
        <v>97</v>
      </c>
      <c r="B94">
        <v>3</v>
      </c>
    </row>
    <row r="95" spans="1:2" x14ac:dyDescent="0.3">
      <c r="A95" s="6" t="s">
        <v>118</v>
      </c>
      <c r="B95">
        <v>4</v>
      </c>
    </row>
    <row r="96" spans="1:2" x14ac:dyDescent="0.3">
      <c r="A96" s="6" t="s">
        <v>79</v>
      </c>
      <c r="B96">
        <v>3</v>
      </c>
    </row>
    <row r="97" spans="1:2" x14ac:dyDescent="0.3">
      <c r="A97" s="6" t="s">
        <v>131</v>
      </c>
      <c r="B97">
        <v>5</v>
      </c>
    </row>
    <row r="98" spans="1:2" x14ac:dyDescent="0.3">
      <c r="A98" s="6" t="s">
        <v>149</v>
      </c>
      <c r="B98">
        <v>5</v>
      </c>
    </row>
    <row r="99" spans="1:2" x14ac:dyDescent="0.3">
      <c r="A99" s="6" t="s">
        <v>123</v>
      </c>
      <c r="B99">
        <v>4</v>
      </c>
    </row>
    <row r="100" spans="1:2" x14ac:dyDescent="0.3">
      <c r="A100" s="6" t="s">
        <v>112</v>
      </c>
      <c r="B100">
        <v>4</v>
      </c>
    </row>
    <row r="101" spans="1:2" x14ac:dyDescent="0.3">
      <c r="A101" s="6" t="s">
        <v>119</v>
      </c>
      <c r="B101">
        <v>4</v>
      </c>
    </row>
    <row r="102" spans="1:2" x14ac:dyDescent="0.3">
      <c r="A102" s="6" t="s">
        <v>70</v>
      </c>
      <c r="B102">
        <v>2</v>
      </c>
    </row>
    <row r="103" spans="1:2" x14ac:dyDescent="0.3">
      <c r="A103" s="6" t="s">
        <v>92</v>
      </c>
      <c r="B103">
        <v>3</v>
      </c>
    </row>
    <row r="104" spans="1:2" x14ac:dyDescent="0.3">
      <c r="A104" s="6" t="s">
        <v>93</v>
      </c>
      <c r="B104">
        <v>3</v>
      </c>
    </row>
    <row r="105" spans="1:2" x14ac:dyDescent="0.3">
      <c r="A105" s="6" t="s">
        <v>48</v>
      </c>
      <c r="B105">
        <v>1</v>
      </c>
    </row>
    <row r="106" spans="1:2" x14ac:dyDescent="0.3">
      <c r="A106" s="6" t="s">
        <v>128</v>
      </c>
      <c r="B106">
        <v>4</v>
      </c>
    </row>
    <row r="107" spans="1:2" x14ac:dyDescent="0.3">
      <c r="A107" s="6" t="s">
        <v>146</v>
      </c>
      <c r="B107">
        <v>5</v>
      </c>
    </row>
    <row r="108" spans="1:2" x14ac:dyDescent="0.3">
      <c r="A108" s="6" t="s">
        <v>5</v>
      </c>
      <c r="B108">
        <v>3</v>
      </c>
    </row>
    <row r="109" spans="1:2" x14ac:dyDescent="0.3">
      <c r="A109" s="6" t="s">
        <v>73</v>
      </c>
      <c r="B109">
        <v>3</v>
      </c>
    </row>
    <row r="110" spans="1:2" x14ac:dyDescent="0.3">
      <c r="A110" s="6" t="s">
        <v>58</v>
      </c>
      <c r="B110">
        <v>1</v>
      </c>
    </row>
    <row r="111" spans="1:2" x14ac:dyDescent="0.3">
      <c r="A111" s="6" t="s">
        <v>27</v>
      </c>
      <c r="B111">
        <v>1</v>
      </c>
    </row>
    <row r="112" spans="1:2" x14ac:dyDescent="0.3">
      <c r="A112" s="6" t="s">
        <v>76</v>
      </c>
      <c r="B112">
        <v>3</v>
      </c>
    </row>
    <row r="113" spans="1:2" x14ac:dyDescent="0.3">
      <c r="A113" s="6" t="s">
        <v>74</v>
      </c>
      <c r="B113">
        <v>3</v>
      </c>
    </row>
    <row r="114" spans="1:2" x14ac:dyDescent="0.3">
      <c r="A114" s="6" t="s">
        <v>100</v>
      </c>
      <c r="B114">
        <v>3</v>
      </c>
    </row>
    <row r="115" spans="1:2" x14ac:dyDescent="0.3">
      <c r="A115" s="6" t="s">
        <v>36</v>
      </c>
      <c r="B115">
        <v>1</v>
      </c>
    </row>
    <row r="116" spans="1:2" x14ac:dyDescent="0.3">
      <c r="A116" s="6" t="s">
        <v>87</v>
      </c>
      <c r="B116">
        <v>3</v>
      </c>
    </row>
    <row r="117" spans="1:2" x14ac:dyDescent="0.3">
      <c r="A117" s="6" t="s">
        <v>153</v>
      </c>
      <c r="B117">
        <v>5</v>
      </c>
    </row>
    <row r="118" spans="1:2" x14ac:dyDescent="0.3">
      <c r="A118" s="6" t="s">
        <v>42</v>
      </c>
      <c r="B118">
        <v>1</v>
      </c>
    </row>
    <row r="119" spans="1:2" x14ac:dyDescent="0.3">
      <c r="A119" s="6" t="s">
        <v>43</v>
      </c>
      <c r="B119">
        <v>1</v>
      </c>
    </row>
    <row r="120" spans="1:2" x14ac:dyDescent="0.3">
      <c r="A120" s="6" t="s">
        <v>61</v>
      </c>
      <c r="B120">
        <v>1</v>
      </c>
    </row>
    <row r="121" spans="1:2" x14ac:dyDescent="0.3">
      <c r="A121" s="6" t="s">
        <v>154</v>
      </c>
      <c r="B121">
        <v>5</v>
      </c>
    </row>
    <row r="122" spans="1:2" x14ac:dyDescent="0.3">
      <c r="A122" s="6" t="s">
        <v>120</v>
      </c>
      <c r="B122">
        <v>4</v>
      </c>
    </row>
    <row r="123" spans="1:2" x14ac:dyDescent="0.3">
      <c r="A123" s="6" t="s">
        <v>121</v>
      </c>
      <c r="B123">
        <v>4</v>
      </c>
    </row>
    <row r="124" spans="1:2" x14ac:dyDescent="0.3">
      <c r="A124" s="6" t="s">
        <v>77</v>
      </c>
      <c r="B124">
        <v>3</v>
      </c>
    </row>
    <row r="125" spans="1:2" x14ac:dyDescent="0.3">
      <c r="A125" s="6" t="s">
        <v>150</v>
      </c>
      <c r="B125">
        <v>5</v>
      </c>
    </row>
    <row r="126" spans="1:2" x14ac:dyDescent="0.3">
      <c r="A126" s="6" t="s">
        <v>37</v>
      </c>
      <c r="B126">
        <v>1</v>
      </c>
    </row>
    <row r="127" spans="1:2" x14ac:dyDescent="0.3">
      <c r="A127" s="6" t="s">
        <v>82</v>
      </c>
      <c r="B127">
        <v>3</v>
      </c>
    </row>
    <row r="128" spans="1:2" x14ac:dyDescent="0.3">
      <c r="A128" s="6" t="s">
        <v>62</v>
      </c>
      <c r="B128">
        <v>1</v>
      </c>
    </row>
    <row r="129" spans="1:2" x14ac:dyDescent="0.3">
      <c r="A129" s="6" t="s">
        <v>147</v>
      </c>
      <c r="B129">
        <v>5</v>
      </c>
    </row>
    <row r="130" spans="1:2" x14ac:dyDescent="0.3">
      <c r="A130" s="6" t="s">
        <v>132</v>
      </c>
      <c r="B130">
        <v>5</v>
      </c>
    </row>
    <row r="131" spans="1:2" x14ac:dyDescent="0.3">
      <c r="A131" s="6" t="s">
        <v>38</v>
      </c>
      <c r="B131">
        <v>1</v>
      </c>
    </row>
    <row r="132" spans="1:2" x14ac:dyDescent="0.3">
      <c r="A132" s="6" t="s">
        <v>101</v>
      </c>
      <c r="B132">
        <v>3</v>
      </c>
    </row>
    <row r="133" spans="1:2" x14ac:dyDescent="0.3">
      <c r="A133" s="6" t="s">
        <v>88</v>
      </c>
      <c r="B133">
        <v>3</v>
      </c>
    </row>
    <row r="134" spans="1:2" x14ac:dyDescent="0.3">
      <c r="A134" s="6" t="s">
        <v>133</v>
      </c>
      <c r="B134">
        <v>5</v>
      </c>
    </row>
  </sheetData>
  <sortState xmlns:xlrd2="http://schemas.microsoft.com/office/spreadsheetml/2017/richdata2" ref="A2:B134">
    <sortCondition ref="A2:A13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3C66-BCDC-4311-82C3-2D8D0E37336E}">
  <dimension ref="A1:S135"/>
  <sheetViews>
    <sheetView topLeftCell="A58" workbookViewId="0">
      <selection activeCell="H85" sqref="H85:I85"/>
    </sheetView>
  </sheetViews>
  <sheetFormatPr defaultRowHeight="14.4" x14ac:dyDescent="0.3"/>
  <cols>
    <col min="1" max="1" width="23.88671875" customWidth="1"/>
    <col min="2" max="3" width="12.6640625" customWidth="1"/>
    <col min="4" max="4" width="12.6640625" style="2" customWidth="1"/>
    <col min="5" max="19" width="12.6640625" customWidth="1"/>
  </cols>
  <sheetData>
    <row r="1" spans="1:19" x14ac:dyDescent="0.3">
      <c r="A1">
        <v>1</v>
      </c>
      <c r="B1">
        <v>2</v>
      </c>
      <c r="C1">
        <v>3</v>
      </c>
      <c r="D1" s="2">
        <v>4</v>
      </c>
      <c r="E1">
        <v>5</v>
      </c>
      <c r="F1">
        <v>6</v>
      </c>
      <c r="G1">
        <v>7</v>
      </c>
      <c r="H1" s="2">
        <v>8</v>
      </c>
      <c r="I1">
        <v>9</v>
      </c>
      <c r="J1">
        <v>10</v>
      </c>
      <c r="K1">
        <v>11</v>
      </c>
      <c r="L1" s="2">
        <v>12</v>
      </c>
      <c r="M1">
        <v>13</v>
      </c>
      <c r="N1">
        <v>14</v>
      </c>
      <c r="O1">
        <v>15</v>
      </c>
      <c r="P1" s="2">
        <v>16</v>
      </c>
      <c r="Q1">
        <v>17</v>
      </c>
      <c r="R1">
        <v>18</v>
      </c>
      <c r="S1">
        <v>19</v>
      </c>
    </row>
    <row r="2" spans="1:19" s="1" customFormat="1" x14ac:dyDescent="0.3">
      <c r="B2" s="4" t="s">
        <v>177</v>
      </c>
      <c r="C2" s="4" t="s">
        <v>179</v>
      </c>
      <c r="D2" s="4" t="s">
        <v>180</v>
      </c>
      <c r="E2" s="4" t="s">
        <v>182</v>
      </c>
      <c r="F2" s="4" t="s">
        <v>184</v>
      </c>
      <c r="G2" s="4" t="s">
        <v>186</v>
      </c>
      <c r="H2" s="4" t="s">
        <v>187</v>
      </c>
      <c r="I2" s="4" t="s">
        <v>188</v>
      </c>
      <c r="J2" s="4" t="s">
        <v>190</v>
      </c>
      <c r="K2" s="4" t="s">
        <v>192</v>
      </c>
      <c r="L2" s="4" t="s">
        <v>194</v>
      </c>
      <c r="M2" s="4" t="s">
        <v>196</v>
      </c>
      <c r="N2" s="4" t="s">
        <v>198</v>
      </c>
      <c r="O2" s="4" t="s">
        <v>199</v>
      </c>
      <c r="P2" s="4" t="s">
        <v>200</v>
      </c>
      <c r="Q2" s="4" t="s">
        <v>202</v>
      </c>
      <c r="R2" s="4" t="s">
        <v>204</v>
      </c>
      <c r="S2" s="4" t="s">
        <v>205</v>
      </c>
    </row>
    <row r="3" spans="1:19" x14ac:dyDescent="0.3">
      <c r="A3" t="s">
        <v>134</v>
      </c>
      <c r="D3" s="2">
        <v>30734</v>
      </c>
    </row>
    <row r="4" spans="1:19" x14ac:dyDescent="0.3">
      <c r="A4" t="s">
        <v>49</v>
      </c>
    </row>
    <row r="5" spans="1:19" x14ac:dyDescent="0.3">
      <c r="A5" t="s">
        <v>63</v>
      </c>
      <c r="E5" s="2"/>
    </row>
    <row r="6" spans="1:19" x14ac:dyDescent="0.3">
      <c r="A6" t="s">
        <v>24</v>
      </c>
    </row>
    <row r="7" spans="1:19" x14ac:dyDescent="0.3">
      <c r="A7" t="s">
        <v>106</v>
      </c>
    </row>
    <row r="8" spans="1:19" x14ac:dyDescent="0.3">
      <c r="A8" t="s">
        <v>28</v>
      </c>
      <c r="E8" s="2"/>
    </row>
    <row r="9" spans="1:19" x14ac:dyDescent="0.3">
      <c r="A9" t="s">
        <v>29</v>
      </c>
      <c r="D9" s="2">
        <v>14473</v>
      </c>
    </row>
    <row r="10" spans="1:19" x14ac:dyDescent="0.3">
      <c r="A10" t="s">
        <v>64</v>
      </c>
      <c r="D10" s="2">
        <v>149952</v>
      </c>
    </row>
    <row r="11" spans="1:19" x14ac:dyDescent="0.3">
      <c r="A11" t="s">
        <v>59</v>
      </c>
    </row>
    <row r="12" spans="1:19" x14ac:dyDescent="0.3">
      <c r="A12" t="s">
        <v>55</v>
      </c>
    </row>
    <row r="13" spans="1:19" x14ac:dyDescent="0.3">
      <c r="A13" t="s">
        <v>30</v>
      </c>
    </row>
    <row r="14" spans="1:19" x14ac:dyDescent="0.3">
      <c r="A14" t="s">
        <v>83</v>
      </c>
    </row>
    <row r="15" spans="1:19" x14ac:dyDescent="0.3">
      <c r="A15" t="s">
        <v>71</v>
      </c>
    </row>
    <row r="16" spans="1:19" x14ac:dyDescent="0.3">
      <c r="A16" t="s">
        <v>81</v>
      </c>
      <c r="E16" s="2"/>
    </row>
    <row r="17" spans="1:5" x14ac:dyDescent="0.3">
      <c r="A17" t="s">
        <v>102</v>
      </c>
      <c r="E17" s="2"/>
    </row>
    <row r="18" spans="1:5" x14ac:dyDescent="0.3">
      <c r="A18" t="s">
        <v>75</v>
      </c>
      <c r="E18" s="2"/>
    </row>
    <row r="19" spans="1:5" x14ac:dyDescent="0.3">
      <c r="A19" t="s">
        <v>107</v>
      </c>
    </row>
    <row r="20" spans="1:5" x14ac:dyDescent="0.3">
      <c r="A20" t="s">
        <v>56</v>
      </c>
      <c r="D20" s="2">
        <v>7266</v>
      </c>
    </row>
    <row r="21" spans="1:5" x14ac:dyDescent="0.3">
      <c r="A21" t="s">
        <v>31</v>
      </c>
    </row>
    <row r="22" spans="1:5" x14ac:dyDescent="0.3">
      <c r="A22" t="s">
        <v>39</v>
      </c>
      <c r="D22" s="2">
        <v>17290</v>
      </c>
    </row>
    <row r="23" spans="1:5" x14ac:dyDescent="0.3">
      <c r="A23" t="s">
        <v>84</v>
      </c>
    </row>
    <row r="24" spans="1:5" x14ac:dyDescent="0.3">
      <c r="A24" t="s">
        <v>125</v>
      </c>
    </row>
    <row r="25" spans="1:5" x14ac:dyDescent="0.3">
      <c r="A25" t="s">
        <v>108</v>
      </c>
    </row>
    <row r="26" spans="1:5" x14ac:dyDescent="0.3">
      <c r="A26" t="s">
        <v>50</v>
      </c>
    </row>
    <row r="27" spans="1:5" x14ac:dyDescent="0.3">
      <c r="A27" t="s">
        <v>129</v>
      </c>
    </row>
    <row r="28" spans="1:5" x14ac:dyDescent="0.3">
      <c r="A28" t="s">
        <v>105</v>
      </c>
      <c r="D28" s="2">
        <v>89527</v>
      </c>
    </row>
    <row r="29" spans="1:5" x14ac:dyDescent="0.3">
      <c r="A29" t="s">
        <v>33</v>
      </c>
    </row>
    <row r="30" spans="1:5" x14ac:dyDescent="0.3">
      <c r="A30" t="s">
        <v>113</v>
      </c>
      <c r="D30" s="2">
        <v>30400</v>
      </c>
    </row>
    <row r="31" spans="1:5" x14ac:dyDescent="0.3">
      <c r="A31" t="s">
        <v>25</v>
      </c>
      <c r="E31" s="2"/>
    </row>
    <row r="32" spans="1:5" x14ac:dyDescent="0.3">
      <c r="A32" t="s">
        <v>72</v>
      </c>
    </row>
    <row r="33" spans="1:5" x14ac:dyDescent="0.3">
      <c r="A33" t="s">
        <v>44</v>
      </c>
    </row>
    <row r="34" spans="1:5" x14ac:dyDescent="0.3">
      <c r="A34" t="s">
        <v>109</v>
      </c>
    </row>
    <row r="35" spans="1:5" x14ac:dyDescent="0.3">
      <c r="A35" t="s">
        <v>78</v>
      </c>
      <c r="E35" s="2"/>
    </row>
    <row r="36" spans="1:5" x14ac:dyDescent="0.3">
      <c r="A36" t="s">
        <v>80</v>
      </c>
    </row>
    <row r="37" spans="1:5" x14ac:dyDescent="0.3">
      <c r="A37" t="s">
        <v>114</v>
      </c>
    </row>
    <row r="38" spans="1:5" x14ac:dyDescent="0.3">
      <c r="A38" t="s">
        <v>115</v>
      </c>
    </row>
    <row r="39" spans="1:5" x14ac:dyDescent="0.3">
      <c r="A39" t="s">
        <v>138</v>
      </c>
    </row>
    <row r="40" spans="1:5" x14ac:dyDescent="0.3">
      <c r="A40" t="s">
        <v>65</v>
      </c>
    </row>
    <row r="41" spans="1:5" x14ac:dyDescent="0.3">
      <c r="A41" t="s">
        <v>11</v>
      </c>
      <c r="D41" s="2">
        <v>808053</v>
      </c>
    </row>
    <row r="42" spans="1:5" x14ac:dyDescent="0.3">
      <c r="A42" t="s">
        <v>66</v>
      </c>
    </row>
    <row r="43" spans="1:5" x14ac:dyDescent="0.3">
      <c r="A43" t="s">
        <v>45</v>
      </c>
    </row>
    <row r="44" spans="1:5" x14ac:dyDescent="0.3">
      <c r="A44" t="s">
        <v>89</v>
      </c>
      <c r="D44" s="2">
        <v>19805</v>
      </c>
    </row>
    <row r="45" spans="1:5" x14ac:dyDescent="0.3">
      <c r="A45" t="s">
        <v>51</v>
      </c>
    </row>
    <row r="46" spans="1:5" x14ac:dyDescent="0.3">
      <c r="A46" t="s">
        <v>151</v>
      </c>
    </row>
    <row r="47" spans="1:5" x14ac:dyDescent="0.3">
      <c r="A47" t="s">
        <v>94</v>
      </c>
    </row>
    <row r="48" spans="1:5" x14ac:dyDescent="0.3">
      <c r="A48" t="s">
        <v>34</v>
      </c>
    </row>
    <row r="49" spans="1:4" x14ac:dyDescent="0.3">
      <c r="A49" t="s">
        <v>40</v>
      </c>
      <c r="D49" s="2">
        <v>37050</v>
      </c>
    </row>
    <row r="50" spans="1:4" x14ac:dyDescent="0.3">
      <c r="A50" t="s">
        <v>85</v>
      </c>
      <c r="D50" s="2">
        <v>15126</v>
      </c>
    </row>
    <row r="51" spans="1:4" x14ac:dyDescent="0.3">
      <c r="A51" t="s">
        <v>90</v>
      </c>
      <c r="D51" s="2">
        <v>44507</v>
      </c>
    </row>
    <row r="52" spans="1:4" x14ac:dyDescent="0.3">
      <c r="A52" t="s">
        <v>139</v>
      </c>
    </row>
    <row r="53" spans="1:4" x14ac:dyDescent="0.3">
      <c r="A53" t="s">
        <v>122</v>
      </c>
    </row>
    <row r="54" spans="1:4" x14ac:dyDescent="0.3">
      <c r="A54" t="s">
        <v>86</v>
      </c>
    </row>
    <row r="55" spans="1:4" x14ac:dyDescent="0.3">
      <c r="A55" t="s">
        <v>52</v>
      </c>
    </row>
    <row r="56" spans="1:4" x14ac:dyDescent="0.3">
      <c r="A56" t="s">
        <v>116</v>
      </c>
    </row>
    <row r="57" spans="1:4" x14ac:dyDescent="0.3">
      <c r="A57" t="s">
        <v>103</v>
      </c>
    </row>
    <row r="58" spans="1:4" x14ac:dyDescent="0.3">
      <c r="A58" t="s">
        <v>136</v>
      </c>
      <c r="D58" s="2">
        <v>60226</v>
      </c>
    </row>
    <row r="59" spans="1:4" x14ac:dyDescent="0.3">
      <c r="A59" t="s">
        <v>124</v>
      </c>
      <c r="D59" s="2">
        <f>7142+2500</f>
        <v>9642</v>
      </c>
    </row>
    <row r="60" spans="1:4" x14ac:dyDescent="0.3">
      <c r="A60" t="s">
        <v>26</v>
      </c>
      <c r="D60" s="2">
        <v>48717</v>
      </c>
    </row>
    <row r="61" spans="1:4" x14ac:dyDescent="0.3">
      <c r="A61" t="s">
        <v>126</v>
      </c>
      <c r="D61" s="2">
        <f>70200+2500</f>
        <v>72700</v>
      </c>
    </row>
    <row r="62" spans="1:4" x14ac:dyDescent="0.3">
      <c r="A62" t="s">
        <v>95</v>
      </c>
    </row>
    <row r="63" spans="1:4" x14ac:dyDescent="0.3">
      <c r="A63" t="s">
        <v>60</v>
      </c>
    </row>
    <row r="64" spans="1:4" x14ac:dyDescent="0.3">
      <c r="A64" t="s">
        <v>117</v>
      </c>
    </row>
    <row r="65" spans="1:4" x14ac:dyDescent="0.3">
      <c r="A65" t="s">
        <v>152</v>
      </c>
    </row>
    <row r="66" spans="1:4" x14ac:dyDescent="0.3">
      <c r="A66" t="s">
        <v>130</v>
      </c>
    </row>
    <row r="67" spans="1:4" x14ac:dyDescent="0.3">
      <c r="A67" t="s">
        <v>140</v>
      </c>
    </row>
    <row r="68" spans="1:4" x14ac:dyDescent="0.3">
      <c r="A68" t="s">
        <v>41</v>
      </c>
      <c r="D68" s="2">
        <v>22230</v>
      </c>
    </row>
    <row r="69" spans="1:4" x14ac:dyDescent="0.3">
      <c r="A69" t="s">
        <v>141</v>
      </c>
    </row>
    <row r="70" spans="1:4" x14ac:dyDescent="0.3">
      <c r="A70" t="s">
        <v>142</v>
      </c>
    </row>
    <row r="71" spans="1:4" x14ac:dyDescent="0.3">
      <c r="A71" t="s">
        <v>98</v>
      </c>
      <c r="D71" s="2">
        <v>13542</v>
      </c>
    </row>
    <row r="72" spans="1:4" x14ac:dyDescent="0.3">
      <c r="A72" t="s">
        <v>57</v>
      </c>
      <c r="D72" s="2">
        <v>8663</v>
      </c>
    </row>
    <row r="73" spans="1:4" x14ac:dyDescent="0.3">
      <c r="A73" t="s">
        <v>67</v>
      </c>
    </row>
    <row r="74" spans="1:4" x14ac:dyDescent="0.3">
      <c r="A74" t="s">
        <v>53</v>
      </c>
      <c r="D74" s="2">
        <v>48860</v>
      </c>
    </row>
    <row r="75" spans="1:4" x14ac:dyDescent="0.3">
      <c r="A75" t="s">
        <v>110</v>
      </c>
    </row>
    <row r="76" spans="1:4" x14ac:dyDescent="0.3">
      <c r="A76" t="s">
        <v>32</v>
      </c>
    </row>
    <row r="77" spans="1:4" x14ac:dyDescent="0.3">
      <c r="A77" t="s">
        <v>46</v>
      </c>
    </row>
    <row r="78" spans="1:4" x14ac:dyDescent="0.3">
      <c r="A78" t="s">
        <v>68</v>
      </c>
    </row>
    <row r="79" spans="1:4" x14ac:dyDescent="0.3">
      <c r="A79" t="s">
        <v>69</v>
      </c>
    </row>
    <row r="80" spans="1:4" x14ac:dyDescent="0.3">
      <c r="A80" t="s">
        <v>96</v>
      </c>
    </row>
    <row r="81" spans="1:4" x14ac:dyDescent="0.3">
      <c r="A81" t="s">
        <v>143</v>
      </c>
    </row>
    <row r="82" spans="1:4" x14ac:dyDescent="0.3">
      <c r="A82" t="s">
        <v>104</v>
      </c>
    </row>
    <row r="83" spans="1:4" x14ac:dyDescent="0.3">
      <c r="A83" t="s">
        <v>144</v>
      </c>
    </row>
    <row r="84" spans="1:4" x14ac:dyDescent="0.3">
      <c r="A84" t="s">
        <v>91</v>
      </c>
      <c r="D84" s="2">
        <v>131126</v>
      </c>
    </row>
    <row r="85" spans="1:4" x14ac:dyDescent="0.3">
      <c r="A85" t="s">
        <v>54</v>
      </c>
    </row>
    <row r="86" spans="1:4" x14ac:dyDescent="0.3">
      <c r="A86" t="s">
        <v>127</v>
      </c>
    </row>
    <row r="87" spans="1:4" x14ac:dyDescent="0.3">
      <c r="A87" t="s">
        <v>137</v>
      </c>
    </row>
    <row r="88" spans="1:4" x14ac:dyDescent="0.3">
      <c r="A88" t="s">
        <v>148</v>
      </c>
      <c r="D88" s="2">
        <v>200520</v>
      </c>
    </row>
    <row r="89" spans="1:4" x14ac:dyDescent="0.3">
      <c r="A89" t="s">
        <v>135</v>
      </c>
    </row>
    <row r="90" spans="1:4" x14ac:dyDescent="0.3">
      <c r="A90" t="s">
        <v>145</v>
      </c>
    </row>
    <row r="91" spans="1:4" x14ac:dyDescent="0.3">
      <c r="A91" t="s">
        <v>99</v>
      </c>
      <c r="D91" s="2">
        <v>2679</v>
      </c>
    </row>
    <row r="92" spans="1:4" x14ac:dyDescent="0.3">
      <c r="A92" t="s">
        <v>111</v>
      </c>
    </row>
    <row r="93" spans="1:4" x14ac:dyDescent="0.3">
      <c r="A93" t="s">
        <v>47</v>
      </c>
    </row>
    <row r="94" spans="1:4" x14ac:dyDescent="0.3">
      <c r="A94" t="s">
        <v>35</v>
      </c>
    </row>
    <row r="95" spans="1:4" x14ac:dyDescent="0.3">
      <c r="A95" t="s">
        <v>97</v>
      </c>
    </row>
    <row r="96" spans="1:4" x14ac:dyDescent="0.3">
      <c r="A96" t="s">
        <v>118</v>
      </c>
      <c r="D96" s="2">
        <v>28582</v>
      </c>
    </row>
    <row r="97" spans="1:4" x14ac:dyDescent="0.3">
      <c r="A97" t="s">
        <v>79</v>
      </c>
    </row>
    <row r="98" spans="1:4" x14ac:dyDescent="0.3">
      <c r="A98" t="s">
        <v>131</v>
      </c>
    </row>
    <row r="99" spans="1:4" x14ac:dyDescent="0.3">
      <c r="A99" t="s">
        <v>149</v>
      </c>
    </row>
    <row r="100" spans="1:4" x14ac:dyDescent="0.3">
      <c r="A100" t="s">
        <v>123</v>
      </c>
      <c r="D100" s="2">
        <v>28510</v>
      </c>
    </row>
    <row r="101" spans="1:4" x14ac:dyDescent="0.3">
      <c r="A101" t="s">
        <v>112</v>
      </c>
    </row>
    <row r="102" spans="1:4" x14ac:dyDescent="0.3">
      <c r="A102" t="s">
        <v>119</v>
      </c>
    </row>
    <row r="103" spans="1:4" x14ac:dyDescent="0.3">
      <c r="A103" t="s">
        <v>70</v>
      </c>
    </row>
    <row r="104" spans="1:4" x14ac:dyDescent="0.3">
      <c r="A104" t="s">
        <v>92</v>
      </c>
      <c r="D104" s="2">
        <v>115456</v>
      </c>
    </row>
    <row r="105" spans="1:4" x14ac:dyDescent="0.3">
      <c r="A105" t="s">
        <v>93</v>
      </c>
      <c r="D105" s="2">
        <v>26878</v>
      </c>
    </row>
    <row r="106" spans="1:4" x14ac:dyDescent="0.3">
      <c r="A106" t="s">
        <v>48</v>
      </c>
    </row>
    <row r="107" spans="1:4" x14ac:dyDescent="0.3">
      <c r="A107" t="s">
        <v>128</v>
      </c>
      <c r="D107" s="2">
        <v>9642</v>
      </c>
    </row>
    <row r="108" spans="1:4" x14ac:dyDescent="0.3">
      <c r="A108" t="s">
        <v>146</v>
      </c>
    </row>
    <row r="109" spans="1:4" x14ac:dyDescent="0.3">
      <c r="A109" t="s">
        <v>5</v>
      </c>
      <c r="D109" s="2">
        <v>202294</v>
      </c>
    </row>
    <row r="110" spans="1:4" x14ac:dyDescent="0.3">
      <c r="A110" t="s">
        <v>73</v>
      </c>
    </row>
    <row r="111" spans="1:4" x14ac:dyDescent="0.3">
      <c r="A111" t="s">
        <v>58</v>
      </c>
    </row>
    <row r="112" spans="1:4" x14ac:dyDescent="0.3">
      <c r="A112" t="s">
        <v>27</v>
      </c>
    </row>
    <row r="113" spans="1:4" x14ac:dyDescent="0.3">
      <c r="A113" t="s">
        <v>76</v>
      </c>
    </row>
    <row r="114" spans="1:4" x14ac:dyDescent="0.3">
      <c r="A114" t="s">
        <v>74</v>
      </c>
    </row>
    <row r="115" spans="1:4" x14ac:dyDescent="0.3">
      <c r="A115" t="s">
        <v>100</v>
      </c>
      <c r="D115" s="2">
        <v>10254</v>
      </c>
    </row>
    <row r="116" spans="1:4" x14ac:dyDescent="0.3">
      <c r="A116" t="s">
        <v>36</v>
      </c>
    </row>
    <row r="117" spans="1:4" x14ac:dyDescent="0.3">
      <c r="A117" t="s">
        <v>87</v>
      </c>
    </row>
    <row r="118" spans="1:4" x14ac:dyDescent="0.3">
      <c r="A118" t="s">
        <v>153</v>
      </c>
    </row>
    <row r="119" spans="1:4" x14ac:dyDescent="0.3">
      <c r="A119" t="s">
        <v>42</v>
      </c>
      <c r="D119" s="2">
        <v>91390</v>
      </c>
    </row>
    <row r="120" spans="1:4" x14ac:dyDescent="0.3">
      <c r="A120" t="s">
        <v>43</v>
      </c>
      <c r="D120" s="2">
        <f>124755+32270</f>
        <v>157025</v>
      </c>
    </row>
    <row r="121" spans="1:4" x14ac:dyDescent="0.3">
      <c r="A121" t="s">
        <v>61</v>
      </c>
    </row>
    <row r="122" spans="1:4" x14ac:dyDescent="0.3">
      <c r="A122" t="s">
        <v>154</v>
      </c>
    </row>
    <row r="123" spans="1:4" x14ac:dyDescent="0.3">
      <c r="A123" t="s">
        <v>120</v>
      </c>
    </row>
    <row r="124" spans="1:4" x14ac:dyDescent="0.3">
      <c r="A124" t="s">
        <v>121</v>
      </c>
    </row>
    <row r="125" spans="1:4" x14ac:dyDescent="0.3">
      <c r="A125" t="s">
        <v>77</v>
      </c>
    </row>
    <row r="126" spans="1:4" x14ac:dyDescent="0.3">
      <c r="A126" t="s">
        <v>150</v>
      </c>
    </row>
    <row r="127" spans="1:4" x14ac:dyDescent="0.3">
      <c r="A127" t="s">
        <v>37</v>
      </c>
    </row>
    <row r="128" spans="1:4" x14ac:dyDescent="0.3">
      <c r="A128" t="s">
        <v>82</v>
      </c>
      <c r="C128" s="2">
        <v>92776</v>
      </c>
    </row>
    <row r="129" spans="1:4" x14ac:dyDescent="0.3">
      <c r="A129" t="s">
        <v>62</v>
      </c>
    </row>
    <row r="130" spans="1:4" x14ac:dyDescent="0.3">
      <c r="A130" t="s">
        <v>147</v>
      </c>
    </row>
    <row r="131" spans="1:4" x14ac:dyDescent="0.3">
      <c r="A131" t="s">
        <v>132</v>
      </c>
    </row>
    <row r="132" spans="1:4" x14ac:dyDescent="0.3">
      <c r="A132" t="s">
        <v>38</v>
      </c>
    </row>
    <row r="133" spans="1:4" x14ac:dyDescent="0.3">
      <c r="A133" t="s">
        <v>101</v>
      </c>
      <c r="D133" s="2">
        <v>42770</v>
      </c>
    </row>
    <row r="134" spans="1:4" x14ac:dyDescent="0.3">
      <c r="A134" t="s">
        <v>88</v>
      </c>
    </row>
    <row r="135" spans="1:4" x14ac:dyDescent="0.3">
      <c r="A135" t="s">
        <v>133</v>
      </c>
    </row>
  </sheetData>
  <sortState xmlns:xlrd2="http://schemas.microsoft.com/office/spreadsheetml/2017/richdata2" ref="A3:D136">
    <sortCondition ref="A3:A136"/>
  </sortState>
  <phoneticPr fontId="12" type="noConversion"/>
  <conditionalFormatting sqref="A1:B1048576 C2:S2 E1:F1 I1:J1 M1:N1 Q1:R1">
    <cfRule type="duplicateValues" dxfId="3"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78D6-EB07-4DC7-AA07-09A11678636D}">
  <dimension ref="A1:S135"/>
  <sheetViews>
    <sheetView workbookViewId="0">
      <selection activeCell="E26" sqref="E26"/>
    </sheetView>
  </sheetViews>
  <sheetFormatPr defaultRowHeight="14.4" x14ac:dyDescent="0.3"/>
  <cols>
    <col min="1" max="1" width="23.88671875" customWidth="1"/>
    <col min="2" max="3" width="12.6640625" customWidth="1"/>
    <col min="4" max="4" width="12.6640625" style="2" customWidth="1"/>
    <col min="5" max="19" width="12.6640625" customWidth="1"/>
  </cols>
  <sheetData>
    <row r="1" spans="1:19" x14ac:dyDescent="0.3">
      <c r="A1">
        <v>1</v>
      </c>
      <c r="B1">
        <v>2</v>
      </c>
      <c r="C1">
        <v>3</v>
      </c>
      <c r="D1" s="2">
        <v>4</v>
      </c>
      <c r="E1">
        <v>5</v>
      </c>
      <c r="F1">
        <v>6</v>
      </c>
      <c r="G1">
        <v>7</v>
      </c>
      <c r="H1" s="2">
        <v>8</v>
      </c>
      <c r="I1">
        <v>9</v>
      </c>
      <c r="J1">
        <v>10</v>
      </c>
      <c r="K1">
        <v>11</v>
      </c>
      <c r="L1" s="2">
        <v>12</v>
      </c>
      <c r="M1">
        <v>13</v>
      </c>
      <c r="N1">
        <v>14</v>
      </c>
      <c r="O1">
        <v>15</v>
      </c>
      <c r="P1" s="2">
        <v>16</v>
      </c>
      <c r="Q1">
        <v>17</v>
      </c>
      <c r="R1">
        <v>18</v>
      </c>
      <c r="S1">
        <v>19</v>
      </c>
    </row>
    <row r="2" spans="1:19" s="1" customFormat="1" x14ac:dyDescent="0.3">
      <c r="B2" s="4" t="s">
        <v>177</v>
      </c>
      <c r="C2" s="4" t="s">
        <v>179</v>
      </c>
      <c r="D2" s="4" t="s">
        <v>180</v>
      </c>
      <c r="E2" s="4" t="s">
        <v>182</v>
      </c>
      <c r="F2" s="4" t="s">
        <v>184</v>
      </c>
      <c r="G2" s="4" t="s">
        <v>186</v>
      </c>
      <c r="H2" s="4" t="s">
        <v>187</v>
      </c>
      <c r="I2" s="4" t="s">
        <v>188</v>
      </c>
      <c r="J2" s="4" t="s">
        <v>190</v>
      </c>
      <c r="K2" s="4" t="s">
        <v>192</v>
      </c>
      <c r="L2" s="4" t="s">
        <v>194</v>
      </c>
      <c r="M2" s="4" t="s">
        <v>196</v>
      </c>
      <c r="N2" s="4" t="s">
        <v>198</v>
      </c>
      <c r="O2" s="4" t="s">
        <v>199</v>
      </c>
      <c r="P2" s="4" t="s">
        <v>200</v>
      </c>
      <c r="Q2" s="4" t="s">
        <v>202</v>
      </c>
      <c r="R2" s="4" t="s">
        <v>204</v>
      </c>
      <c r="S2" s="4" t="s">
        <v>205</v>
      </c>
    </row>
    <row r="3" spans="1:19" x14ac:dyDescent="0.3">
      <c r="A3" t="s">
        <v>134</v>
      </c>
    </row>
    <row r="4" spans="1:19" x14ac:dyDescent="0.3">
      <c r="A4" t="s">
        <v>49</v>
      </c>
    </row>
    <row r="5" spans="1:19" x14ac:dyDescent="0.3">
      <c r="A5" t="s">
        <v>63</v>
      </c>
      <c r="E5" s="2"/>
    </row>
    <row r="6" spans="1:19" x14ac:dyDescent="0.3">
      <c r="A6" t="s">
        <v>24</v>
      </c>
    </row>
    <row r="7" spans="1:19" x14ac:dyDescent="0.3">
      <c r="A7" t="s">
        <v>106</v>
      </c>
    </row>
    <row r="8" spans="1:19" x14ac:dyDescent="0.3">
      <c r="A8" t="s">
        <v>28</v>
      </c>
      <c r="E8" s="2"/>
    </row>
    <row r="9" spans="1:19" x14ac:dyDescent="0.3">
      <c r="A9" t="s">
        <v>29</v>
      </c>
      <c r="D9" s="2">
        <v>3618</v>
      </c>
    </row>
    <row r="10" spans="1:19" x14ac:dyDescent="0.3">
      <c r="A10" t="s">
        <v>64</v>
      </c>
      <c r="D10" s="2">
        <f>22933+14555</f>
        <v>37488</v>
      </c>
    </row>
    <row r="11" spans="1:19" x14ac:dyDescent="0.3">
      <c r="A11" t="s">
        <v>59</v>
      </c>
    </row>
    <row r="12" spans="1:19" x14ac:dyDescent="0.3">
      <c r="A12" t="s">
        <v>55</v>
      </c>
    </row>
    <row r="13" spans="1:19" x14ac:dyDescent="0.3">
      <c r="A13" t="s">
        <v>30</v>
      </c>
    </row>
    <row r="14" spans="1:19" x14ac:dyDescent="0.3">
      <c r="A14" t="s">
        <v>83</v>
      </c>
    </row>
    <row r="15" spans="1:19" x14ac:dyDescent="0.3">
      <c r="A15" t="s">
        <v>71</v>
      </c>
    </row>
    <row r="16" spans="1:19" x14ac:dyDescent="0.3">
      <c r="A16" t="s">
        <v>81</v>
      </c>
      <c r="E16" s="2"/>
    </row>
    <row r="17" spans="1:5" x14ac:dyDescent="0.3">
      <c r="A17" t="s">
        <v>102</v>
      </c>
      <c r="E17" s="2"/>
    </row>
    <row r="18" spans="1:5" x14ac:dyDescent="0.3">
      <c r="A18" t="s">
        <v>75</v>
      </c>
      <c r="E18" s="2"/>
    </row>
    <row r="19" spans="1:5" x14ac:dyDescent="0.3">
      <c r="A19" t="s">
        <v>107</v>
      </c>
    </row>
    <row r="20" spans="1:5" x14ac:dyDescent="0.3">
      <c r="A20" t="s">
        <v>56</v>
      </c>
      <c r="D20" s="2">
        <v>1816</v>
      </c>
    </row>
    <row r="21" spans="1:5" x14ac:dyDescent="0.3">
      <c r="A21" t="s">
        <v>31</v>
      </c>
    </row>
    <row r="22" spans="1:5" x14ac:dyDescent="0.3">
      <c r="A22" t="s">
        <v>39</v>
      </c>
    </row>
    <row r="23" spans="1:5" x14ac:dyDescent="0.3">
      <c r="A23" t="s">
        <v>84</v>
      </c>
    </row>
    <row r="24" spans="1:5" x14ac:dyDescent="0.3">
      <c r="A24" t="s">
        <v>125</v>
      </c>
    </row>
    <row r="25" spans="1:5" x14ac:dyDescent="0.3">
      <c r="A25" t="s">
        <v>108</v>
      </c>
    </row>
    <row r="26" spans="1:5" x14ac:dyDescent="0.3">
      <c r="A26" t="s">
        <v>50</v>
      </c>
    </row>
    <row r="27" spans="1:5" x14ac:dyDescent="0.3">
      <c r="A27" t="s">
        <v>129</v>
      </c>
    </row>
    <row r="28" spans="1:5" x14ac:dyDescent="0.3">
      <c r="A28" t="s">
        <v>105</v>
      </c>
    </row>
    <row r="29" spans="1:5" x14ac:dyDescent="0.3">
      <c r="A29" t="s">
        <v>33</v>
      </c>
    </row>
    <row r="30" spans="1:5" x14ac:dyDescent="0.3">
      <c r="A30" t="s">
        <v>113</v>
      </c>
    </row>
    <row r="31" spans="1:5" x14ac:dyDescent="0.3">
      <c r="A31" t="s">
        <v>25</v>
      </c>
      <c r="E31" s="2"/>
    </row>
    <row r="32" spans="1:5" x14ac:dyDescent="0.3">
      <c r="A32" t="s">
        <v>72</v>
      </c>
    </row>
    <row r="33" spans="1:5" x14ac:dyDescent="0.3">
      <c r="A33" t="s">
        <v>44</v>
      </c>
    </row>
    <row r="34" spans="1:5" x14ac:dyDescent="0.3">
      <c r="A34" t="s">
        <v>109</v>
      </c>
    </row>
    <row r="35" spans="1:5" x14ac:dyDescent="0.3">
      <c r="A35" t="s">
        <v>78</v>
      </c>
      <c r="E35" s="2"/>
    </row>
    <row r="36" spans="1:5" x14ac:dyDescent="0.3">
      <c r="A36" t="s">
        <v>80</v>
      </c>
    </row>
    <row r="37" spans="1:5" x14ac:dyDescent="0.3">
      <c r="A37" t="s">
        <v>114</v>
      </c>
    </row>
    <row r="38" spans="1:5" x14ac:dyDescent="0.3">
      <c r="A38" t="s">
        <v>115</v>
      </c>
    </row>
    <row r="39" spans="1:5" x14ac:dyDescent="0.3">
      <c r="A39" t="s">
        <v>138</v>
      </c>
    </row>
    <row r="40" spans="1:5" x14ac:dyDescent="0.3">
      <c r="A40" t="s">
        <v>65</v>
      </c>
    </row>
    <row r="41" spans="1:5" x14ac:dyDescent="0.3">
      <c r="A41" t="s">
        <v>11</v>
      </c>
      <c r="D41" s="2">
        <v>201947</v>
      </c>
    </row>
    <row r="42" spans="1:5" x14ac:dyDescent="0.3">
      <c r="A42" t="s">
        <v>66</v>
      </c>
    </row>
    <row r="43" spans="1:5" x14ac:dyDescent="0.3">
      <c r="A43" t="s">
        <v>45</v>
      </c>
    </row>
    <row r="44" spans="1:5" x14ac:dyDescent="0.3">
      <c r="A44" t="s">
        <v>89</v>
      </c>
      <c r="D44" s="2">
        <v>4951</v>
      </c>
    </row>
    <row r="45" spans="1:5" x14ac:dyDescent="0.3">
      <c r="A45" t="s">
        <v>51</v>
      </c>
    </row>
    <row r="46" spans="1:5" x14ac:dyDescent="0.3">
      <c r="A46" t="s">
        <v>151</v>
      </c>
    </row>
    <row r="47" spans="1:5" x14ac:dyDescent="0.3">
      <c r="A47" t="s">
        <v>94</v>
      </c>
    </row>
    <row r="48" spans="1:5" x14ac:dyDescent="0.3">
      <c r="A48" t="s">
        <v>34</v>
      </c>
    </row>
    <row r="49" spans="1:4" x14ac:dyDescent="0.3">
      <c r="A49" t="s">
        <v>40</v>
      </c>
    </row>
    <row r="50" spans="1:4" x14ac:dyDescent="0.3">
      <c r="A50" t="s">
        <v>85</v>
      </c>
      <c r="D50" s="2">
        <v>3782</v>
      </c>
    </row>
    <row r="51" spans="1:4" x14ac:dyDescent="0.3">
      <c r="A51" t="s">
        <v>90</v>
      </c>
      <c r="D51" s="2">
        <v>11126</v>
      </c>
    </row>
    <row r="52" spans="1:4" x14ac:dyDescent="0.3">
      <c r="A52" t="s">
        <v>139</v>
      </c>
    </row>
    <row r="53" spans="1:4" x14ac:dyDescent="0.3">
      <c r="A53" t="s">
        <v>122</v>
      </c>
    </row>
    <row r="54" spans="1:4" x14ac:dyDescent="0.3">
      <c r="A54" t="s">
        <v>86</v>
      </c>
    </row>
    <row r="55" spans="1:4" x14ac:dyDescent="0.3">
      <c r="A55" t="s">
        <v>52</v>
      </c>
    </row>
    <row r="56" spans="1:4" x14ac:dyDescent="0.3">
      <c r="A56" t="s">
        <v>116</v>
      </c>
    </row>
    <row r="57" spans="1:4" x14ac:dyDescent="0.3">
      <c r="A57" t="s">
        <v>103</v>
      </c>
    </row>
    <row r="58" spans="1:4" x14ac:dyDescent="0.3">
      <c r="A58" t="s">
        <v>136</v>
      </c>
    </row>
    <row r="59" spans="1:4" x14ac:dyDescent="0.3">
      <c r="A59" t="s">
        <v>124</v>
      </c>
    </row>
    <row r="60" spans="1:4" x14ac:dyDescent="0.3">
      <c r="A60" t="s">
        <v>26</v>
      </c>
      <c r="D60" s="2">
        <v>10179</v>
      </c>
    </row>
    <row r="61" spans="1:4" x14ac:dyDescent="0.3">
      <c r="A61" t="s">
        <v>126</v>
      </c>
    </row>
    <row r="62" spans="1:4" x14ac:dyDescent="0.3">
      <c r="A62" t="s">
        <v>95</v>
      </c>
    </row>
    <row r="63" spans="1:4" x14ac:dyDescent="0.3">
      <c r="A63" t="s">
        <v>60</v>
      </c>
    </row>
    <row r="64" spans="1:4" x14ac:dyDescent="0.3">
      <c r="A64" t="s">
        <v>117</v>
      </c>
    </row>
    <row r="65" spans="1:4" x14ac:dyDescent="0.3">
      <c r="A65" t="s">
        <v>152</v>
      </c>
    </row>
    <row r="66" spans="1:4" x14ac:dyDescent="0.3">
      <c r="A66" t="s">
        <v>130</v>
      </c>
    </row>
    <row r="67" spans="1:4" x14ac:dyDescent="0.3">
      <c r="A67" t="s">
        <v>140</v>
      </c>
    </row>
    <row r="68" spans="1:4" x14ac:dyDescent="0.3">
      <c r="A68" t="s">
        <v>41</v>
      </c>
    </row>
    <row r="69" spans="1:4" x14ac:dyDescent="0.3">
      <c r="A69" t="s">
        <v>141</v>
      </c>
    </row>
    <row r="70" spans="1:4" x14ac:dyDescent="0.3">
      <c r="A70" t="s">
        <v>142</v>
      </c>
    </row>
    <row r="71" spans="1:4" x14ac:dyDescent="0.3">
      <c r="A71" t="s">
        <v>98</v>
      </c>
    </row>
    <row r="72" spans="1:4" x14ac:dyDescent="0.3">
      <c r="A72" t="s">
        <v>57</v>
      </c>
      <c r="D72" s="2">
        <v>2166</v>
      </c>
    </row>
    <row r="73" spans="1:4" x14ac:dyDescent="0.3">
      <c r="A73" t="s">
        <v>67</v>
      </c>
    </row>
    <row r="74" spans="1:4" x14ac:dyDescent="0.3">
      <c r="A74" t="s">
        <v>53</v>
      </c>
      <c r="D74" s="2">
        <v>12215</v>
      </c>
    </row>
    <row r="75" spans="1:4" x14ac:dyDescent="0.3">
      <c r="A75" t="s">
        <v>110</v>
      </c>
    </row>
    <row r="76" spans="1:4" x14ac:dyDescent="0.3">
      <c r="A76" t="s">
        <v>32</v>
      </c>
    </row>
    <row r="77" spans="1:4" x14ac:dyDescent="0.3">
      <c r="A77" t="s">
        <v>46</v>
      </c>
    </row>
    <row r="78" spans="1:4" x14ac:dyDescent="0.3">
      <c r="A78" t="s">
        <v>68</v>
      </c>
    </row>
    <row r="79" spans="1:4" x14ac:dyDescent="0.3">
      <c r="A79" t="s">
        <v>69</v>
      </c>
    </row>
    <row r="80" spans="1:4" x14ac:dyDescent="0.3">
      <c r="A80" t="s">
        <v>96</v>
      </c>
    </row>
    <row r="81" spans="1:4" x14ac:dyDescent="0.3">
      <c r="A81" t="s">
        <v>143</v>
      </c>
    </row>
    <row r="82" spans="1:4" x14ac:dyDescent="0.3">
      <c r="A82" t="s">
        <v>104</v>
      </c>
    </row>
    <row r="83" spans="1:4" x14ac:dyDescent="0.3">
      <c r="A83" t="s">
        <v>144</v>
      </c>
    </row>
    <row r="84" spans="1:4" x14ac:dyDescent="0.3">
      <c r="A84" t="s">
        <v>91</v>
      </c>
      <c r="D84" s="2">
        <v>32781</v>
      </c>
    </row>
    <row r="85" spans="1:4" x14ac:dyDescent="0.3">
      <c r="A85" t="s">
        <v>54</v>
      </c>
    </row>
    <row r="86" spans="1:4" x14ac:dyDescent="0.3">
      <c r="A86" t="s">
        <v>127</v>
      </c>
    </row>
    <row r="87" spans="1:4" x14ac:dyDescent="0.3">
      <c r="A87" t="s">
        <v>137</v>
      </c>
    </row>
    <row r="88" spans="1:4" x14ac:dyDescent="0.3">
      <c r="A88" t="s">
        <v>148</v>
      </c>
    </row>
    <row r="89" spans="1:4" x14ac:dyDescent="0.3">
      <c r="A89" t="s">
        <v>135</v>
      </c>
    </row>
    <row r="90" spans="1:4" x14ac:dyDescent="0.3">
      <c r="A90" t="s">
        <v>145</v>
      </c>
    </row>
    <row r="91" spans="1:4" x14ac:dyDescent="0.3">
      <c r="A91" t="s">
        <v>99</v>
      </c>
    </row>
    <row r="92" spans="1:4" x14ac:dyDescent="0.3">
      <c r="A92" t="s">
        <v>111</v>
      </c>
    </row>
    <row r="93" spans="1:4" x14ac:dyDescent="0.3">
      <c r="A93" t="s">
        <v>47</v>
      </c>
    </row>
    <row r="94" spans="1:4" x14ac:dyDescent="0.3">
      <c r="A94" t="s">
        <v>35</v>
      </c>
    </row>
    <row r="95" spans="1:4" x14ac:dyDescent="0.3">
      <c r="A95" t="s">
        <v>97</v>
      </c>
    </row>
    <row r="96" spans="1:4" x14ac:dyDescent="0.3">
      <c r="A96" t="s">
        <v>118</v>
      </c>
    </row>
    <row r="97" spans="1:4" x14ac:dyDescent="0.3">
      <c r="A97" t="s">
        <v>79</v>
      </c>
    </row>
    <row r="98" spans="1:4" x14ac:dyDescent="0.3">
      <c r="A98" t="s">
        <v>131</v>
      </c>
    </row>
    <row r="99" spans="1:4" x14ac:dyDescent="0.3">
      <c r="A99" t="s">
        <v>149</v>
      </c>
    </row>
    <row r="100" spans="1:4" x14ac:dyDescent="0.3">
      <c r="A100" t="s">
        <v>123</v>
      </c>
    </row>
    <row r="101" spans="1:4" x14ac:dyDescent="0.3">
      <c r="A101" t="s">
        <v>112</v>
      </c>
    </row>
    <row r="102" spans="1:4" x14ac:dyDescent="0.3">
      <c r="A102" t="s">
        <v>119</v>
      </c>
    </row>
    <row r="103" spans="1:4" x14ac:dyDescent="0.3">
      <c r="A103" t="s">
        <v>70</v>
      </c>
    </row>
    <row r="104" spans="1:4" x14ac:dyDescent="0.3">
      <c r="A104" t="s">
        <v>92</v>
      </c>
      <c r="D104" s="2">
        <v>28864</v>
      </c>
    </row>
    <row r="105" spans="1:4" x14ac:dyDescent="0.3">
      <c r="A105" t="s">
        <v>93</v>
      </c>
      <c r="D105" s="2">
        <v>6720</v>
      </c>
    </row>
    <row r="106" spans="1:4" x14ac:dyDescent="0.3">
      <c r="A106" t="s">
        <v>48</v>
      </c>
    </row>
    <row r="107" spans="1:4" x14ac:dyDescent="0.3">
      <c r="A107" t="s">
        <v>128</v>
      </c>
    </row>
    <row r="108" spans="1:4" x14ac:dyDescent="0.3">
      <c r="A108" t="s">
        <v>146</v>
      </c>
    </row>
    <row r="109" spans="1:4" x14ac:dyDescent="0.3">
      <c r="A109" t="s">
        <v>5</v>
      </c>
      <c r="D109" s="2">
        <v>50573</v>
      </c>
    </row>
    <row r="110" spans="1:4" x14ac:dyDescent="0.3">
      <c r="A110" t="s">
        <v>73</v>
      </c>
    </row>
    <row r="111" spans="1:4" x14ac:dyDescent="0.3">
      <c r="A111" t="s">
        <v>58</v>
      </c>
    </row>
    <row r="112" spans="1:4" x14ac:dyDescent="0.3">
      <c r="A112" t="s">
        <v>27</v>
      </c>
    </row>
    <row r="113" spans="1:4" x14ac:dyDescent="0.3">
      <c r="A113" t="s">
        <v>76</v>
      </c>
    </row>
    <row r="114" spans="1:4" x14ac:dyDescent="0.3">
      <c r="A114" t="s">
        <v>74</v>
      </c>
    </row>
    <row r="115" spans="1:4" x14ac:dyDescent="0.3">
      <c r="A115" t="s">
        <v>100</v>
      </c>
    </row>
    <row r="116" spans="1:4" x14ac:dyDescent="0.3">
      <c r="A116" t="s">
        <v>36</v>
      </c>
    </row>
    <row r="117" spans="1:4" x14ac:dyDescent="0.3">
      <c r="A117" t="s">
        <v>87</v>
      </c>
    </row>
    <row r="118" spans="1:4" x14ac:dyDescent="0.3">
      <c r="A118" t="s">
        <v>153</v>
      </c>
    </row>
    <row r="119" spans="1:4" x14ac:dyDescent="0.3">
      <c r="A119" t="s">
        <v>42</v>
      </c>
    </row>
    <row r="120" spans="1:4" x14ac:dyDescent="0.3">
      <c r="A120" t="s">
        <v>43</v>
      </c>
      <c r="D120" s="2">
        <v>39256</v>
      </c>
    </row>
    <row r="121" spans="1:4" x14ac:dyDescent="0.3">
      <c r="A121" t="s">
        <v>61</v>
      </c>
    </row>
    <row r="122" spans="1:4" x14ac:dyDescent="0.3">
      <c r="A122" t="s">
        <v>154</v>
      </c>
    </row>
    <row r="123" spans="1:4" x14ac:dyDescent="0.3">
      <c r="A123" t="s">
        <v>120</v>
      </c>
    </row>
    <row r="124" spans="1:4" x14ac:dyDescent="0.3">
      <c r="A124" t="s">
        <v>121</v>
      </c>
    </row>
    <row r="125" spans="1:4" x14ac:dyDescent="0.3">
      <c r="A125" t="s">
        <v>77</v>
      </c>
    </row>
    <row r="126" spans="1:4" x14ac:dyDescent="0.3">
      <c r="A126" t="s">
        <v>150</v>
      </c>
    </row>
    <row r="127" spans="1:4" x14ac:dyDescent="0.3">
      <c r="A127" t="s">
        <v>37</v>
      </c>
    </row>
    <row r="128" spans="1:4" x14ac:dyDescent="0.3">
      <c r="A128" t="s">
        <v>82</v>
      </c>
      <c r="C128" s="2">
        <v>23194</v>
      </c>
    </row>
    <row r="129" spans="1:1" x14ac:dyDescent="0.3">
      <c r="A129" t="s">
        <v>62</v>
      </c>
    </row>
    <row r="130" spans="1:1" x14ac:dyDescent="0.3">
      <c r="A130" t="s">
        <v>147</v>
      </c>
    </row>
    <row r="131" spans="1:1" x14ac:dyDescent="0.3">
      <c r="A131" t="s">
        <v>132</v>
      </c>
    </row>
    <row r="132" spans="1:1" x14ac:dyDescent="0.3">
      <c r="A132" t="s">
        <v>38</v>
      </c>
    </row>
    <row r="133" spans="1:1" x14ac:dyDescent="0.3">
      <c r="A133" t="s">
        <v>101</v>
      </c>
    </row>
    <row r="134" spans="1:1" x14ac:dyDescent="0.3">
      <c r="A134" t="s">
        <v>88</v>
      </c>
    </row>
    <row r="135" spans="1:1" x14ac:dyDescent="0.3">
      <c r="A135" t="s">
        <v>133</v>
      </c>
    </row>
  </sheetData>
  <conditionalFormatting sqref="A1:B1048576 C2:S2 E1:F1 I1:J1 M1:N1 Q1:R1">
    <cfRule type="duplicateValues" dxfId="2"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EDA8-4ECA-4104-95BA-7A68E2276489}">
  <dimension ref="A1:S135"/>
  <sheetViews>
    <sheetView workbookViewId="0">
      <selection activeCell="I26" sqref="I26"/>
    </sheetView>
  </sheetViews>
  <sheetFormatPr defaultRowHeight="14.4" x14ac:dyDescent="0.3"/>
  <cols>
    <col min="1" max="1" width="23.88671875" customWidth="1"/>
    <col min="2" max="3" width="12.6640625" customWidth="1"/>
    <col min="4" max="4" width="12.6640625" style="2" customWidth="1"/>
    <col min="5" max="19" width="12.6640625" customWidth="1"/>
  </cols>
  <sheetData>
    <row r="1" spans="1:19" x14ac:dyDescent="0.3">
      <c r="A1">
        <v>1</v>
      </c>
      <c r="B1">
        <v>2</v>
      </c>
      <c r="C1">
        <v>3</v>
      </c>
      <c r="D1" s="2">
        <v>4</v>
      </c>
      <c r="E1">
        <v>5</v>
      </c>
      <c r="F1">
        <v>6</v>
      </c>
      <c r="G1">
        <v>7</v>
      </c>
      <c r="H1" s="2">
        <v>8</v>
      </c>
      <c r="I1">
        <v>9</v>
      </c>
      <c r="J1">
        <v>10</v>
      </c>
      <c r="K1">
        <v>11</v>
      </c>
      <c r="L1" s="2">
        <v>12</v>
      </c>
      <c r="M1">
        <v>13</v>
      </c>
      <c r="N1">
        <v>14</v>
      </c>
      <c r="O1">
        <v>15</v>
      </c>
      <c r="P1" s="2">
        <v>16</v>
      </c>
      <c r="Q1">
        <v>17</v>
      </c>
      <c r="R1">
        <v>18</v>
      </c>
      <c r="S1">
        <v>19</v>
      </c>
    </row>
    <row r="2" spans="1:19" s="1" customFormat="1" x14ac:dyDescent="0.3">
      <c r="B2" s="4" t="s">
        <v>177</v>
      </c>
      <c r="C2" s="4" t="s">
        <v>179</v>
      </c>
      <c r="D2" s="4" t="s">
        <v>180</v>
      </c>
      <c r="E2" s="4" t="s">
        <v>182</v>
      </c>
      <c r="F2" s="4" t="s">
        <v>184</v>
      </c>
      <c r="G2" s="4" t="s">
        <v>186</v>
      </c>
      <c r="H2" s="4" t="s">
        <v>187</v>
      </c>
      <c r="I2" s="4" t="s">
        <v>188</v>
      </c>
      <c r="J2" s="4" t="s">
        <v>190</v>
      </c>
      <c r="K2" s="4" t="s">
        <v>192</v>
      </c>
      <c r="L2" s="4" t="s">
        <v>194</v>
      </c>
      <c r="M2" s="4" t="s">
        <v>196</v>
      </c>
      <c r="N2" s="4" t="s">
        <v>198</v>
      </c>
      <c r="O2" s="4" t="s">
        <v>199</v>
      </c>
      <c r="P2" s="4" t="s">
        <v>200</v>
      </c>
      <c r="Q2" s="4" t="s">
        <v>202</v>
      </c>
      <c r="R2" s="4" t="s">
        <v>204</v>
      </c>
      <c r="S2" s="4" t="s">
        <v>205</v>
      </c>
    </row>
    <row r="3" spans="1:19" x14ac:dyDescent="0.3">
      <c r="A3" t="s">
        <v>134</v>
      </c>
      <c r="D3" s="2">
        <v>85941</v>
      </c>
    </row>
    <row r="4" spans="1:19" x14ac:dyDescent="0.3">
      <c r="A4" t="s">
        <v>49</v>
      </c>
    </row>
    <row r="5" spans="1:19" x14ac:dyDescent="0.3">
      <c r="A5" t="s">
        <v>63</v>
      </c>
      <c r="D5" s="2">
        <v>12000</v>
      </c>
      <c r="E5" s="2"/>
    </row>
    <row r="6" spans="1:19" x14ac:dyDescent="0.3">
      <c r="A6" t="s">
        <v>24</v>
      </c>
    </row>
    <row r="7" spans="1:19" x14ac:dyDescent="0.3">
      <c r="A7" t="s">
        <v>106</v>
      </c>
    </row>
    <row r="8" spans="1:19" x14ac:dyDescent="0.3">
      <c r="A8" t="s">
        <v>28</v>
      </c>
      <c r="E8" s="2"/>
    </row>
    <row r="9" spans="1:19" x14ac:dyDescent="0.3">
      <c r="A9" t="s">
        <v>29</v>
      </c>
    </row>
    <row r="10" spans="1:19" x14ac:dyDescent="0.3">
      <c r="A10" t="s">
        <v>64</v>
      </c>
      <c r="D10" s="2">
        <v>165445</v>
      </c>
    </row>
    <row r="11" spans="1:19" x14ac:dyDescent="0.3">
      <c r="A11" t="s">
        <v>59</v>
      </c>
      <c r="D11" s="2">
        <v>5000</v>
      </c>
    </row>
    <row r="12" spans="1:19" x14ac:dyDescent="0.3">
      <c r="A12" t="s">
        <v>55</v>
      </c>
    </row>
    <row r="13" spans="1:19" x14ac:dyDescent="0.3">
      <c r="A13" t="s">
        <v>30</v>
      </c>
    </row>
    <row r="14" spans="1:19" x14ac:dyDescent="0.3">
      <c r="A14" t="s">
        <v>83</v>
      </c>
    </row>
    <row r="15" spans="1:19" x14ac:dyDescent="0.3">
      <c r="A15" t="s">
        <v>71</v>
      </c>
    </row>
    <row r="16" spans="1:19" x14ac:dyDescent="0.3">
      <c r="A16" t="s">
        <v>81</v>
      </c>
      <c r="E16" s="2"/>
    </row>
    <row r="17" spans="1:5" x14ac:dyDescent="0.3">
      <c r="A17" t="s">
        <v>102</v>
      </c>
      <c r="D17" s="2">
        <v>20000</v>
      </c>
      <c r="E17" s="2"/>
    </row>
    <row r="18" spans="1:5" x14ac:dyDescent="0.3">
      <c r="A18" t="s">
        <v>75</v>
      </c>
      <c r="E18" s="2"/>
    </row>
    <row r="19" spans="1:5" x14ac:dyDescent="0.3">
      <c r="A19" t="s">
        <v>107</v>
      </c>
    </row>
    <row r="20" spans="1:5" x14ac:dyDescent="0.3">
      <c r="A20" t="s">
        <v>56</v>
      </c>
      <c r="D20" s="2">
        <v>23251</v>
      </c>
    </row>
    <row r="21" spans="1:5" x14ac:dyDescent="0.3">
      <c r="A21" t="s">
        <v>31</v>
      </c>
    </row>
    <row r="22" spans="1:5" x14ac:dyDescent="0.3">
      <c r="A22" t="s">
        <v>39</v>
      </c>
    </row>
    <row r="23" spans="1:5" x14ac:dyDescent="0.3">
      <c r="A23" t="s">
        <v>84</v>
      </c>
      <c r="D23" s="2">
        <v>10000</v>
      </c>
    </row>
    <row r="24" spans="1:5" x14ac:dyDescent="0.3">
      <c r="A24" t="s">
        <v>125</v>
      </c>
    </row>
    <row r="25" spans="1:5" x14ac:dyDescent="0.3">
      <c r="A25" t="s">
        <v>108</v>
      </c>
    </row>
    <row r="26" spans="1:5" x14ac:dyDescent="0.3">
      <c r="A26" t="s">
        <v>50</v>
      </c>
    </row>
    <row r="27" spans="1:5" x14ac:dyDescent="0.3">
      <c r="A27" t="s">
        <v>129</v>
      </c>
    </row>
    <row r="28" spans="1:5" x14ac:dyDescent="0.3">
      <c r="A28" t="s">
        <v>105</v>
      </c>
      <c r="D28" s="2">
        <v>9195</v>
      </c>
    </row>
    <row r="29" spans="1:5" x14ac:dyDescent="0.3">
      <c r="A29" t="s">
        <v>33</v>
      </c>
    </row>
    <row r="30" spans="1:5" x14ac:dyDescent="0.3">
      <c r="A30" t="s">
        <v>113</v>
      </c>
    </row>
    <row r="31" spans="1:5" x14ac:dyDescent="0.3">
      <c r="A31" t="s">
        <v>25</v>
      </c>
      <c r="E31" s="2"/>
    </row>
    <row r="32" spans="1:5" x14ac:dyDescent="0.3">
      <c r="A32" t="s">
        <v>72</v>
      </c>
    </row>
    <row r="33" spans="1:5" x14ac:dyDescent="0.3">
      <c r="A33" t="s">
        <v>44</v>
      </c>
    </row>
    <row r="34" spans="1:5" x14ac:dyDescent="0.3">
      <c r="A34" t="s">
        <v>109</v>
      </c>
    </row>
    <row r="35" spans="1:5" x14ac:dyDescent="0.3">
      <c r="A35" t="s">
        <v>78</v>
      </c>
      <c r="E35" s="2"/>
    </row>
    <row r="36" spans="1:5" x14ac:dyDescent="0.3">
      <c r="A36" t="s">
        <v>80</v>
      </c>
    </row>
    <row r="37" spans="1:5" x14ac:dyDescent="0.3">
      <c r="A37" t="s">
        <v>114</v>
      </c>
    </row>
    <row r="38" spans="1:5" x14ac:dyDescent="0.3">
      <c r="A38" t="s">
        <v>115</v>
      </c>
    </row>
    <row r="39" spans="1:5" x14ac:dyDescent="0.3">
      <c r="A39" t="s">
        <v>138</v>
      </c>
    </row>
    <row r="40" spans="1:5" x14ac:dyDescent="0.3">
      <c r="A40" t="s">
        <v>65</v>
      </c>
    </row>
    <row r="41" spans="1:5" x14ac:dyDescent="0.3">
      <c r="A41" t="s">
        <v>11</v>
      </c>
    </row>
    <row r="42" spans="1:5" x14ac:dyDescent="0.3">
      <c r="A42" t="s">
        <v>66</v>
      </c>
    </row>
    <row r="43" spans="1:5" x14ac:dyDescent="0.3">
      <c r="A43" t="s">
        <v>45</v>
      </c>
    </row>
    <row r="44" spans="1:5" x14ac:dyDescent="0.3">
      <c r="A44" t="s">
        <v>89</v>
      </c>
      <c r="D44" s="2">
        <v>46449</v>
      </c>
    </row>
    <row r="45" spans="1:5" x14ac:dyDescent="0.3">
      <c r="A45" t="s">
        <v>51</v>
      </c>
    </row>
    <row r="46" spans="1:5" x14ac:dyDescent="0.3">
      <c r="A46" t="s">
        <v>151</v>
      </c>
    </row>
    <row r="47" spans="1:5" x14ac:dyDescent="0.3">
      <c r="A47" t="s">
        <v>94</v>
      </c>
    </row>
    <row r="48" spans="1:5" x14ac:dyDescent="0.3">
      <c r="A48" t="s">
        <v>34</v>
      </c>
    </row>
    <row r="49" spans="1:4" x14ac:dyDescent="0.3">
      <c r="A49" t="s">
        <v>40</v>
      </c>
    </row>
    <row r="50" spans="1:4" x14ac:dyDescent="0.3">
      <c r="A50" t="s">
        <v>85</v>
      </c>
      <c r="D50" s="2">
        <v>23112</v>
      </c>
    </row>
    <row r="51" spans="1:4" x14ac:dyDescent="0.3">
      <c r="A51" t="s">
        <v>90</v>
      </c>
      <c r="D51" s="2">
        <v>104388</v>
      </c>
    </row>
    <row r="52" spans="1:4" x14ac:dyDescent="0.3">
      <c r="A52" t="s">
        <v>139</v>
      </c>
    </row>
    <row r="53" spans="1:4" x14ac:dyDescent="0.3">
      <c r="A53" t="s">
        <v>122</v>
      </c>
    </row>
    <row r="54" spans="1:4" x14ac:dyDescent="0.3">
      <c r="A54" t="s">
        <v>86</v>
      </c>
      <c r="D54" s="2">
        <v>10000</v>
      </c>
    </row>
    <row r="55" spans="1:4" x14ac:dyDescent="0.3">
      <c r="A55" t="s">
        <v>52</v>
      </c>
    </row>
    <row r="56" spans="1:4" x14ac:dyDescent="0.3">
      <c r="A56" t="s">
        <v>116</v>
      </c>
    </row>
    <row r="57" spans="1:4" x14ac:dyDescent="0.3">
      <c r="A57" t="s">
        <v>103</v>
      </c>
      <c r="D57" s="2">
        <v>20000</v>
      </c>
    </row>
    <row r="58" spans="1:4" x14ac:dyDescent="0.3">
      <c r="A58" t="s">
        <v>136</v>
      </c>
      <c r="D58" s="2">
        <v>445546</v>
      </c>
    </row>
    <row r="59" spans="1:4" x14ac:dyDescent="0.3">
      <c r="A59" t="s">
        <v>124</v>
      </c>
    </row>
    <row r="60" spans="1:4" x14ac:dyDescent="0.3">
      <c r="A60" t="s">
        <v>26</v>
      </c>
    </row>
    <row r="61" spans="1:4" x14ac:dyDescent="0.3">
      <c r="A61" t="s">
        <v>126</v>
      </c>
    </row>
    <row r="62" spans="1:4" x14ac:dyDescent="0.3">
      <c r="A62" t="s">
        <v>95</v>
      </c>
      <c r="D62" s="2">
        <v>10000</v>
      </c>
    </row>
    <row r="63" spans="1:4" x14ac:dyDescent="0.3">
      <c r="A63" t="s">
        <v>60</v>
      </c>
    </row>
    <row r="64" spans="1:4" x14ac:dyDescent="0.3">
      <c r="A64" t="s">
        <v>117</v>
      </c>
    </row>
    <row r="65" spans="1:4" x14ac:dyDescent="0.3">
      <c r="A65" t="s">
        <v>152</v>
      </c>
    </row>
    <row r="66" spans="1:4" x14ac:dyDescent="0.3">
      <c r="A66" t="s">
        <v>130</v>
      </c>
    </row>
    <row r="67" spans="1:4" x14ac:dyDescent="0.3">
      <c r="A67" t="s">
        <v>140</v>
      </c>
    </row>
    <row r="68" spans="1:4" x14ac:dyDescent="0.3">
      <c r="A68" t="s">
        <v>41</v>
      </c>
    </row>
    <row r="69" spans="1:4" x14ac:dyDescent="0.3">
      <c r="A69" t="s">
        <v>141</v>
      </c>
    </row>
    <row r="70" spans="1:4" x14ac:dyDescent="0.3">
      <c r="A70" t="s">
        <v>142</v>
      </c>
    </row>
    <row r="71" spans="1:4" x14ac:dyDescent="0.3">
      <c r="A71" t="s">
        <v>98</v>
      </c>
    </row>
    <row r="72" spans="1:4" x14ac:dyDescent="0.3">
      <c r="A72" t="s">
        <v>57</v>
      </c>
    </row>
    <row r="73" spans="1:4" x14ac:dyDescent="0.3">
      <c r="A73" t="s">
        <v>67</v>
      </c>
    </row>
    <row r="74" spans="1:4" x14ac:dyDescent="0.3">
      <c r="A74" t="s">
        <v>53</v>
      </c>
      <c r="D74" s="2">
        <v>109189</v>
      </c>
    </row>
    <row r="75" spans="1:4" x14ac:dyDescent="0.3">
      <c r="A75" t="s">
        <v>110</v>
      </c>
    </row>
    <row r="76" spans="1:4" x14ac:dyDescent="0.3">
      <c r="A76" t="s">
        <v>32</v>
      </c>
    </row>
    <row r="77" spans="1:4" x14ac:dyDescent="0.3">
      <c r="A77" t="s">
        <v>46</v>
      </c>
    </row>
    <row r="78" spans="1:4" x14ac:dyDescent="0.3">
      <c r="A78" t="s">
        <v>68</v>
      </c>
    </row>
    <row r="79" spans="1:4" x14ac:dyDescent="0.3">
      <c r="A79" t="s">
        <v>69</v>
      </c>
    </row>
    <row r="80" spans="1:4" x14ac:dyDescent="0.3">
      <c r="A80" t="s">
        <v>96</v>
      </c>
      <c r="D80" s="2">
        <v>10000</v>
      </c>
    </row>
    <row r="81" spans="1:4" x14ac:dyDescent="0.3">
      <c r="A81" t="s">
        <v>143</v>
      </c>
    </row>
    <row r="82" spans="1:4" x14ac:dyDescent="0.3">
      <c r="A82" t="s">
        <v>104</v>
      </c>
      <c r="D82" s="2">
        <v>20000</v>
      </c>
    </row>
    <row r="83" spans="1:4" x14ac:dyDescent="0.3">
      <c r="A83" t="s">
        <v>144</v>
      </c>
    </row>
    <row r="84" spans="1:4" x14ac:dyDescent="0.3">
      <c r="A84" s="82" t="s">
        <v>91</v>
      </c>
      <c r="D84" s="2">
        <v>307531</v>
      </c>
    </row>
    <row r="85" spans="1:4" x14ac:dyDescent="0.3">
      <c r="A85" t="s">
        <v>54</v>
      </c>
    </row>
    <row r="86" spans="1:4" x14ac:dyDescent="0.3">
      <c r="A86" t="s">
        <v>127</v>
      </c>
    </row>
    <row r="87" spans="1:4" x14ac:dyDescent="0.3">
      <c r="A87" t="s">
        <v>137</v>
      </c>
    </row>
    <row r="88" spans="1:4" x14ac:dyDescent="0.3">
      <c r="A88" t="s">
        <v>148</v>
      </c>
    </row>
    <row r="89" spans="1:4" x14ac:dyDescent="0.3">
      <c r="A89" t="s">
        <v>135</v>
      </c>
    </row>
    <row r="90" spans="1:4" x14ac:dyDescent="0.3">
      <c r="A90" t="s">
        <v>145</v>
      </c>
    </row>
    <row r="91" spans="1:4" x14ac:dyDescent="0.3">
      <c r="A91" t="s">
        <v>99</v>
      </c>
    </row>
    <row r="92" spans="1:4" x14ac:dyDescent="0.3">
      <c r="A92" t="s">
        <v>111</v>
      </c>
    </row>
    <row r="93" spans="1:4" x14ac:dyDescent="0.3">
      <c r="A93" t="s">
        <v>47</v>
      </c>
    </row>
    <row r="94" spans="1:4" x14ac:dyDescent="0.3">
      <c r="A94" t="s">
        <v>35</v>
      </c>
    </row>
    <row r="95" spans="1:4" x14ac:dyDescent="0.3">
      <c r="A95" t="s">
        <v>97</v>
      </c>
    </row>
    <row r="96" spans="1:4" x14ac:dyDescent="0.3">
      <c r="A96" t="s">
        <v>118</v>
      </c>
    </row>
    <row r="97" spans="1:4" x14ac:dyDescent="0.3">
      <c r="A97" t="s">
        <v>79</v>
      </c>
    </row>
    <row r="98" spans="1:4" x14ac:dyDescent="0.3">
      <c r="A98" t="s">
        <v>131</v>
      </c>
    </row>
    <row r="99" spans="1:4" x14ac:dyDescent="0.3">
      <c r="A99" t="s">
        <v>149</v>
      </c>
      <c r="D99" s="2">
        <v>10000</v>
      </c>
    </row>
    <row r="100" spans="1:4" x14ac:dyDescent="0.3">
      <c r="A100" t="s">
        <v>123</v>
      </c>
      <c r="D100" s="2">
        <v>17572</v>
      </c>
    </row>
    <row r="101" spans="1:4" x14ac:dyDescent="0.3">
      <c r="A101" t="s">
        <v>112</v>
      </c>
    </row>
    <row r="102" spans="1:4" x14ac:dyDescent="0.3">
      <c r="A102" t="s">
        <v>119</v>
      </c>
    </row>
    <row r="103" spans="1:4" x14ac:dyDescent="0.3">
      <c r="A103" t="s">
        <v>70</v>
      </c>
    </row>
    <row r="104" spans="1:4" x14ac:dyDescent="0.3">
      <c r="A104" t="s">
        <v>92</v>
      </c>
      <c r="D104" s="2">
        <v>270780</v>
      </c>
    </row>
    <row r="105" spans="1:4" x14ac:dyDescent="0.3">
      <c r="A105" t="s">
        <v>93</v>
      </c>
      <c r="D105" s="2">
        <v>63037</v>
      </c>
    </row>
    <row r="106" spans="1:4" x14ac:dyDescent="0.3">
      <c r="A106" t="s">
        <v>48</v>
      </c>
    </row>
    <row r="107" spans="1:4" x14ac:dyDescent="0.3">
      <c r="A107" t="s">
        <v>128</v>
      </c>
    </row>
    <row r="108" spans="1:4" x14ac:dyDescent="0.3">
      <c r="A108" t="s">
        <v>146</v>
      </c>
    </row>
    <row r="109" spans="1:4" x14ac:dyDescent="0.3">
      <c r="A109" t="s">
        <v>5</v>
      </c>
      <c r="D109" s="2">
        <v>28133</v>
      </c>
    </row>
    <row r="110" spans="1:4" x14ac:dyDescent="0.3">
      <c r="A110" t="s">
        <v>73</v>
      </c>
    </row>
    <row r="111" spans="1:4" x14ac:dyDescent="0.3">
      <c r="A111" t="s">
        <v>58</v>
      </c>
    </row>
    <row r="112" spans="1:4" x14ac:dyDescent="0.3">
      <c r="A112" t="s">
        <v>27</v>
      </c>
      <c r="D112" s="2">
        <v>58896</v>
      </c>
    </row>
    <row r="113" spans="1:4" x14ac:dyDescent="0.3">
      <c r="A113" t="s">
        <v>76</v>
      </c>
    </row>
    <row r="114" spans="1:4" x14ac:dyDescent="0.3">
      <c r="A114" t="s">
        <v>74</v>
      </c>
    </row>
    <row r="115" spans="1:4" x14ac:dyDescent="0.3">
      <c r="A115" t="s">
        <v>100</v>
      </c>
    </row>
    <row r="116" spans="1:4" x14ac:dyDescent="0.3">
      <c r="A116" t="s">
        <v>36</v>
      </c>
    </row>
    <row r="117" spans="1:4" x14ac:dyDescent="0.3">
      <c r="A117" t="s">
        <v>87</v>
      </c>
    </row>
    <row r="118" spans="1:4" x14ac:dyDescent="0.3">
      <c r="A118" t="s">
        <v>153</v>
      </c>
    </row>
    <row r="119" spans="1:4" x14ac:dyDescent="0.3">
      <c r="A119" t="s">
        <v>42</v>
      </c>
    </row>
    <row r="120" spans="1:4" x14ac:dyDescent="0.3">
      <c r="A120" t="s">
        <v>43</v>
      </c>
      <c r="D120" s="2">
        <v>7514</v>
      </c>
    </row>
    <row r="121" spans="1:4" x14ac:dyDescent="0.3">
      <c r="A121" t="s">
        <v>61</v>
      </c>
      <c r="D121" s="2">
        <v>5000</v>
      </c>
    </row>
    <row r="122" spans="1:4" x14ac:dyDescent="0.3">
      <c r="A122" t="s">
        <v>154</v>
      </c>
      <c r="D122" s="2">
        <v>55076</v>
      </c>
    </row>
    <row r="123" spans="1:4" x14ac:dyDescent="0.3">
      <c r="A123" t="s">
        <v>120</v>
      </c>
    </row>
    <row r="124" spans="1:4" x14ac:dyDescent="0.3">
      <c r="A124" t="s">
        <v>121</v>
      </c>
    </row>
    <row r="125" spans="1:4" x14ac:dyDescent="0.3">
      <c r="A125" t="s">
        <v>77</v>
      </c>
    </row>
    <row r="126" spans="1:4" x14ac:dyDescent="0.3">
      <c r="A126" t="s">
        <v>150</v>
      </c>
      <c r="D126" s="2">
        <v>10000</v>
      </c>
    </row>
    <row r="127" spans="1:4" x14ac:dyDescent="0.3">
      <c r="A127" t="s">
        <v>37</v>
      </c>
    </row>
    <row r="128" spans="1:4" x14ac:dyDescent="0.3">
      <c r="A128" t="s">
        <v>82</v>
      </c>
      <c r="C128" s="2"/>
    </row>
    <row r="129" spans="1:4" x14ac:dyDescent="0.3">
      <c r="A129" t="s">
        <v>62</v>
      </c>
      <c r="D129" s="2">
        <v>5000</v>
      </c>
    </row>
    <row r="130" spans="1:4" x14ac:dyDescent="0.3">
      <c r="A130" t="s">
        <v>147</v>
      </c>
    </row>
    <row r="131" spans="1:4" x14ac:dyDescent="0.3">
      <c r="A131" t="s">
        <v>132</v>
      </c>
    </row>
    <row r="132" spans="1:4" x14ac:dyDescent="0.3">
      <c r="A132" t="s">
        <v>38</v>
      </c>
    </row>
    <row r="133" spans="1:4" x14ac:dyDescent="0.3">
      <c r="A133" t="s">
        <v>101</v>
      </c>
    </row>
    <row r="134" spans="1:4" x14ac:dyDescent="0.3">
      <c r="A134" t="s">
        <v>88</v>
      </c>
    </row>
    <row r="135" spans="1:4" x14ac:dyDescent="0.3">
      <c r="A135" t="s">
        <v>133</v>
      </c>
    </row>
  </sheetData>
  <conditionalFormatting sqref="A1:B1048576 C2:S2 E1:F1 I1:J1 M1:N1 Q1:R1">
    <cfRule type="duplicateValues" dxfId="1"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BAB2-BB50-44B6-AB70-846B9FC413DB}">
  <dimension ref="A1:S135"/>
  <sheetViews>
    <sheetView workbookViewId="0">
      <selection activeCell="F25" sqref="F25"/>
    </sheetView>
  </sheetViews>
  <sheetFormatPr defaultRowHeight="14.4" x14ac:dyDescent="0.3"/>
  <cols>
    <col min="1" max="1" width="23.88671875" customWidth="1"/>
    <col min="2" max="3" width="12.6640625" customWidth="1"/>
    <col min="4" max="4" width="12.6640625" style="2" customWidth="1"/>
    <col min="5" max="19" width="12.6640625" customWidth="1"/>
  </cols>
  <sheetData>
    <row r="1" spans="1:19" x14ac:dyDescent="0.3">
      <c r="A1">
        <v>1</v>
      </c>
      <c r="B1">
        <v>2</v>
      </c>
      <c r="C1">
        <v>3</v>
      </c>
      <c r="D1" s="2">
        <v>4</v>
      </c>
      <c r="E1">
        <v>5</v>
      </c>
      <c r="F1">
        <v>6</v>
      </c>
      <c r="G1">
        <v>7</v>
      </c>
      <c r="H1" s="2">
        <v>8</v>
      </c>
      <c r="I1">
        <v>9</v>
      </c>
      <c r="J1">
        <v>10</v>
      </c>
      <c r="K1">
        <v>11</v>
      </c>
      <c r="L1" s="2">
        <v>12</v>
      </c>
      <c r="M1">
        <v>13</v>
      </c>
      <c r="N1">
        <v>14</v>
      </c>
      <c r="O1">
        <v>15</v>
      </c>
      <c r="P1" s="2">
        <v>16</v>
      </c>
      <c r="Q1">
        <v>17</v>
      </c>
      <c r="R1">
        <v>18</v>
      </c>
      <c r="S1">
        <v>19</v>
      </c>
    </row>
    <row r="2" spans="1:19" s="1" customFormat="1" x14ac:dyDescent="0.3">
      <c r="B2" s="4" t="s">
        <v>177</v>
      </c>
      <c r="C2" s="4" t="s">
        <v>179</v>
      </c>
      <c r="D2" s="4" t="s">
        <v>180</v>
      </c>
      <c r="E2" s="4" t="s">
        <v>182</v>
      </c>
      <c r="F2" s="4" t="s">
        <v>184</v>
      </c>
      <c r="G2" s="4" t="s">
        <v>186</v>
      </c>
      <c r="H2" s="4" t="s">
        <v>187</v>
      </c>
      <c r="I2" s="4" t="s">
        <v>188</v>
      </c>
      <c r="J2" s="4" t="s">
        <v>190</v>
      </c>
      <c r="K2" s="4" t="s">
        <v>192</v>
      </c>
      <c r="L2" s="4" t="s">
        <v>194</v>
      </c>
      <c r="M2" s="4" t="s">
        <v>196</v>
      </c>
      <c r="N2" s="4" t="s">
        <v>198</v>
      </c>
      <c r="O2" s="4" t="s">
        <v>199</v>
      </c>
      <c r="P2" s="4" t="s">
        <v>200</v>
      </c>
      <c r="Q2" s="4" t="s">
        <v>202</v>
      </c>
      <c r="R2" s="4" t="s">
        <v>204</v>
      </c>
      <c r="S2" s="4" t="s">
        <v>205</v>
      </c>
    </row>
    <row r="3" spans="1:19" x14ac:dyDescent="0.3">
      <c r="A3" t="s">
        <v>134</v>
      </c>
      <c r="D3" s="2">
        <v>14872</v>
      </c>
    </row>
    <row r="4" spans="1:19" x14ac:dyDescent="0.3">
      <c r="A4" t="s">
        <v>49</v>
      </c>
    </row>
    <row r="5" spans="1:19" x14ac:dyDescent="0.3">
      <c r="A5" t="s">
        <v>63</v>
      </c>
      <c r="E5" s="2"/>
    </row>
    <row r="6" spans="1:19" x14ac:dyDescent="0.3">
      <c r="A6" t="s">
        <v>24</v>
      </c>
    </row>
    <row r="7" spans="1:19" x14ac:dyDescent="0.3">
      <c r="A7" t="s">
        <v>106</v>
      </c>
    </row>
    <row r="8" spans="1:19" x14ac:dyDescent="0.3">
      <c r="A8" t="s">
        <v>28</v>
      </c>
      <c r="E8" s="2"/>
    </row>
    <row r="9" spans="1:19" x14ac:dyDescent="0.3">
      <c r="A9" t="s">
        <v>29</v>
      </c>
    </row>
    <row r="10" spans="1:19" x14ac:dyDescent="0.3">
      <c r="A10" t="s">
        <v>64</v>
      </c>
    </row>
    <row r="11" spans="1:19" x14ac:dyDescent="0.3">
      <c r="A11" t="s">
        <v>59</v>
      </c>
    </row>
    <row r="12" spans="1:19" x14ac:dyDescent="0.3">
      <c r="A12" t="s">
        <v>55</v>
      </c>
    </row>
    <row r="13" spans="1:19" x14ac:dyDescent="0.3">
      <c r="A13" t="s">
        <v>30</v>
      </c>
    </row>
    <row r="14" spans="1:19" x14ac:dyDescent="0.3">
      <c r="A14" t="s">
        <v>83</v>
      </c>
    </row>
    <row r="15" spans="1:19" x14ac:dyDescent="0.3">
      <c r="A15" t="s">
        <v>71</v>
      </c>
    </row>
    <row r="16" spans="1:19" x14ac:dyDescent="0.3">
      <c r="A16" t="s">
        <v>81</v>
      </c>
      <c r="E16" s="2"/>
    </row>
    <row r="17" spans="1:5" x14ac:dyDescent="0.3">
      <c r="A17" t="s">
        <v>102</v>
      </c>
      <c r="E17" s="2"/>
    </row>
    <row r="18" spans="1:5" x14ac:dyDescent="0.3">
      <c r="A18" t="s">
        <v>75</v>
      </c>
      <c r="E18" s="2"/>
    </row>
    <row r="19" spans="1:5" x14ac:dyDescent="0.3">
      <c r="A19" t="s">
        <v>107</v>
      </c>
    </row>
    <row r="20" spans="1:5" x14ac:dyDescent="0.3">
      <c r="A20" t="s">
        <v>56</v>
      </c>
    </row>
    <row r="21" spans="1:5" x14ac:dyDescent="0.3">
      <c r="A21" t="s">
        <v>31</v>
      </c>
    </row>
    <row r="22" spans="1:5" x14ac:dyDescent="0.3">
      <c r="A22" t="s">
        <v>39</v>
      </c>
    </row>
    <row r="23" spans="1:5" x14ac:dyDescent="0.3">
      <c r="A23" t="s">
        <v>84</v>
      </c>
    </row>
    <row r="24" spans="1:5" x14ac:dyDescent="0.3">
      <c r="A24" t="s">
        <v>125</v>
      </c>
    </row>
    <row r="25" spans="1:5" x14ac:dyDescent="0.3">
      <c r="A25" t="s">
        <v>108</v>
      </c>
    </row>
    <row r="26" spans="1:5" x14ac:dyDescent="0.3">
      <c r="A26" t="s">
        <v>50</v>
      </c>
    </row>
    <row r="27" spans="1:5" x14ac:dyDescent="0.3">
      <c r="A27" t="s">
        <v>129</v>
      </c>
    </row>
    <row r="28" spans="1:5" x14ac:dyDescent="0.3">
      <c r="A28" t="s">
        <v>105</v>
      </c>
    </row>
    <row r="29" spans="1:5" x14ac:dyDescent="0.3">
      <c r="A29" t="s">
        <v>33</v>
      </c>
    </row>
    <row r="30" spans="1:5" x14ac:dyDescent="0.3">
      <c r="A30" t="s">
        <v>113</v>
      </c>
    </row>
    <row r="31" spans="1:5" x14ac:dyDescent="0.3">
      <c r="A31" t="s">
        <v>25</v>
      </c>
      <c r="E31" s="2"/>
    </row>
    <row r="32" spans="1:5" x14ac:dyDescent="0.3">
      <c r="A32" t="s">
        <v>72</v>
      </c>
    </row>
    <row r="33" spans="1:7" x14ac:dyDescent="0.3">
      <c r="A33" t="s">
        <v>44</v>
      </c>
    </row>
    <row r="34" spans="1:7" x14ac:dyDescent="0.3">
      <c r="A34" t="s">
        <v>109</v>
      </c>
    </row>
    <row r="35" spans="1:7" x14ac:dyDescent="0.3">
      <c r="A35" t="s">
        <v>78</v>
      </c>
      <c r="E35" s="2"/>
    </row>
    <row r="36" spans="1:7" x14ac:dyDescent="0.3">
      <c r="A36" t="s">
        <v>80</v>
      </c>
    </row>
    <row r="37" spans="1:7" x14ac:dyDescent="0.3">
      <c r="A37" t="s">
        <v>114</v>
      </c>
    </row>
    <row r="38" spans="1:7" x14ac:dyDescent="0.3">
      <c r="A38" t="s">
        <v>115</v>
      </c>
    </row>
    <row r="39" spans="1:7" x14ac:dyDescent="0.3">
      <c r="A39" t="s">
        <v>138</v>
      </c>
    </row>
    <row r="40" spans="1:7" x14ac:dyDescent="0.3">
      <c r="A40" t="s">
        <v>65</v>
      </c>
    </row>
    <row r="41" spans="1:7" x14ac:dyDescent="0.3">
      <c r="A41" t="s">
        <v>11</v>
      </c>
      <c r="G41" t="s">
        <v>277</v>
      </c>
    </row>
    <row r="42" spans="1:7" x14ac:dyDescent="0.3">
      <c r="A42" t="s">
        <v>66</v>
      </c>
    </row>
    <row r="43" spans="1:7" x14ac:dyDescent="0.3">
      <c r="A43" t="s">
        <v>45</v>
      </c>
    </row>
    <row r="44" spans="1:7" x14ac:dyDescent="0.3">
      <c r="A44" t="s">
        <v>89</v>
      </c>
    </row>
    <row r="45" spans="1:7" x14ac:dyDescent="0.3">
      <c r="A45" t="s">
        <v>51</v>
      </c>
    </row>
    <row r="46" spans="1:7" x14ac:dyDescent="0.3">
      <c r="A46" t="s">
        <v>151</v>
      </c>
    </row>
    <row r="47" spans="1:7" x14ac:dyDescent="0.3">
      <c r="A47" t="s">
        <v>94</v>
      </c>
    </row>
    <row r="48" spans="1:7" x14ac:dyDescent="0.3">
      <c r="A48" t="s">
        <v>34</v>
      </c>
    </row>
    <row r="49" spans="1:1" x14ac:dyDescent="0.3">
      <c r="A49" t="s">
        <v>40</v>
      </c>
    </row>
    <row r="50" spans="1:1" x14ac:dyDescent="0.3">
      <c r="A50" t="s">
        <v>85</v>
      </c>
    </row>
    <row r="51" spans="1:1" x14ac:dyDescent="0.3">
      <c r="A51" t="s">
        <v>90</v>
      </c>
    </row>
    <row r="52" spans="1:1" x14ac:dyDescent="0.3">
      <c r="A52" t="s">
        <v>139</v>
      </c>
    </row>
    <row r="53" spans="1:1" x14ac:dyDescent="0.3">
      <c r="A53" t="s">
        <v>122</v>
      </c>
    </row>
    <row r="54" spans="1:1" x14ac:dyDescent="0.3">
      <c r="A54" t="s">
        <v>86</v>
      </c>
    </row>
    <row r="55" spans="1:1" x14ac:dyDescent="0.3">
      <c r="A55" t="s">
        <v>52</v>
      </c>
    </row>
    <row r="56" spans="1:1" x14ac:dyDescent="0.3">
      <c r="A56" t="s">
        <v>116</v>
      </c>
    </row>
    <row r="57" spans="1:1" x14ac:dyDescent="0.3">
      <c r="A57" t="s">
        <v>103</v>
      </c>
    </row>
    <row r="58" spans="1:1" x14ac:dyDescent="0.3">
      <c r="A58" t="s">
        <v>136</v>
      </c>
    </row>
    <row r="59" spans="1:1" x14ac:dyDescent="0.3">
      <c r="A59" t="s">
        <v>124</v>
      </c>
    </row>
    <row r="60" spans="1:1" x14ac:dyDescent="0.3">
      <c r="A60" t="s">
        <v>26</v>
      </c>
    </row>
    <row r="61" spans="1:1" x14ac:dyDescent="0.3">
      <c r="A61" t="s">
        <v>126</v>
      </c>
    </row>
    <row r="62" spans="1:1" x14ac:dyDescent="0.3">
      <c r="A62" t="s">
        <v>95</v>
      </c>
    </row>
    <row r="63" spans="1:1" x14ac:dyDescent="0.3">
      <c r="A63" t="s">
        <v>60</v>
      </c>
    </row>
    <row r="64" spans="1:1" x14ac:dyDescent="0.3">
      <c r="A64" t="s">
        <v>117</v>
      </c>
    </row>
    <row r="65" spans="1:1" x14ac:dyDescent="0.3">
      <c r="A65" t="s">
        <v>152</v>
      </c>
    </row>
    <row r="66" spans="1:1" x14ac:dyDescent="0.3">
      <c r="A66" t="s">
        <v>130</v>
      </c>
    </row>
    <row r="67" spans="1:1" x14ac:dyDescent="0.3">
      <c r="A67" t="s">
        <v>140</v>
      </c>
    </row>
    <row r="68" spans="1:1" x14ac:dyDescent="0.3">
      <c r="A68" t="s">
        <v>41</v>
      </c>
    </row>
    <row r="69" spans="1:1" x14ac:dyDescent="0.3">
      <c r="A69" t="s">
        <v>141</v>
      </c>
    </row>
    <row r="70" spans="1:1" x14ac:dyDescent="0.3">
      <c r="A70" t="s">
        <v>142</v>
      </c>
    </row>
    <row r="71" spans="1:1" x14ac:dyDescent="0.3">
      <c r="A71" t="s">
        <v>98</v>
      </c>
    </row>
    <row r="72" spans="1:1" x14ac:dyDescent="0.3">
      <c r="A72" t="s">
        <v>57</v>
      </c>
    </row>
    <row r="73" spans="1:1" x14ac:dyDescent="0.3">
      <c r="A73" t="s">
        <v>67</v>
      </c>
    </row>
    <row r="74" spans="1:1" x14ac:dyDescent="0.3">
      <c r="A74" t="s">
        <v>53</v>
      </c>
    </row>
    <row r="75" spans="1:1" x14ac:dyDescent="0.3">
      <c r="A75" t="s">
        <v>110</v>
      </c>
    </row>
    <row r="76" spans="1:1" x14ac:dyDescent="0.3">
      <c r="A76" t="s">
        <v>32</v>
      </c>
    </row>
    <row r="77" spans="1:1" x14ac:dyDescent="0.3">
      <c r="A77" t="s">
        <v>46</v>
      </c>
    </row>
    <row r="78" spans="1:1" x14ac:dyDescent="0.3">
      <c r="A78" t="s">
        <v>68</v>
      </c>
    </row>
    <row r="79" spans="1:1" x14ac:dyDescent="0.3">
      <c r="A79" t="s">
        <v>69</v>
      </c>
    </row>
    <row r="80" spans="1:1" x14ac:dyDescent="0.3">
      <c r="A80" t="s">
        <v>96</v>
      </c>
    </row>
    <row r="81" spans="1:1" x14ac:dyDescent="0.3">
      <c r="A81" t="s">
        <v>143</v>
      </c>
    </row>
    <row r="82" spans="1:1" x14ac:dyDescent="0.3">
      <c r="A82" t="s">
        <v>104</v>
      </c>
    </row>
    <row r="83" spans="1:1" x14ac:dyDescent="0.3">
      <c r="A83" t="s">
        <v>144</v>
      </c>
    </row>
    <row r="84" spans="1:1" x14ac:dyDescent="0.3">
      <c r="A84" t="s">
        <v>91</v>
      </c>
    </row>
    <row r="85" spans="1:1" x14ac:dyDescent="0.3">
      <c r="A85" t="s">
        <v>54</v>
      </c>
    </row>
    <row r="86" spans="1:1" x14ac:dyDescent="0.3">
      <c r="A86" t="s">
        <v>127</v>
      </c>
    </row>
    <row r="87" spans="1:1" x14ac:dyDescent="0.3">
      <c r="A87" t="s">
        <v>137</v>
      </c>
    </row>
    <row r="88" spans="1:1" x14ac:dyDescent="0.3">
      <c r="A88" t="s">
        <v>148</v>
      </c>
    </row>
    <row r="89" spans="1:1" x14ac:dyDescent="0.3">
      <c r="A89" t="s">
        <v>135</v>
      </c>
    </row>
    <row r="90" spans="1:1" x14ac:dyDescent="0.3">
      <c r="A90" t="s">
        <v>145</v>
      </c>
    </row>
    <row r="91" spans="1:1" x14ac:dyDescent="0.3">
      <c r="A91" t="s">
        <v>99</v>
      </c>
    </row>
    <row r="92" spans="1:1" x14ac:dyDescent="0.3">
      <c r="A92" t="s">
        <v>111</v>
      </c>
    </row>
    <row r="93" spans="1:1" x14ac:dyDescent="0.3">
      <c r="A93" t="s">
        <v>47</v>
      </c>
    </row>
    <row r="94" spans="1:1" x14ac:dyDescent="0.3">
      <c r="A94" t="s">
        <v>35</v>
      </c>
    </row>
    <row r="95" spans="1:1" x14ac:dyDescent="0.3">
      <c r="A95" t="s">
        <v>97</v>
      </c>
    </row>
    <row r="96" spans="1:1" x14ac:dyDescent="0.3">
      <c r="A96" t="s">
        <v>118</v>
      </c>
    </row>
    <row r="97" spans="1:1" x14ac:dyDescent="0.3">
      <c r="A97" t="s">
        <v>79</v>
      </c>
    </row>
    <row r="98" spans="1:1" x14ac:dyDescent="0.3">
      <c r="A98" t="s">
        <v>131</v>
      </c>
    </row>
    <row r="99" spans="1:1" x14ac:dyDescent="0.3">
      <c r="A99" t="s">
        <v>149</v>
      </c>
    </row>
    <row r="100" spans="1:1" x14ac:dyDescent="0.3">
      <c r="A100" t="s">
        <v>123</v>
      </c>
    </row>
    <row r="101" spans="1:1" x14ac:dyDescent="0.3">
      <c r="A101" t="s">
        <v>112</v>
      </c>
    </row>
    <row r="102" spans="1:1" x14ac:dyDescent="0.3">
      <c r="A102" t="s">
        <v>119</v>
      </c>
    </row>
    <row r="103" spans="1:1" x14ac:dyDescent="0.3">
      <c r="A103" t="s">
        <v>70</v>
      </c>
    </row>
    <row r="104" spans="1:1" x14ac:dyDescent="0.3">
      <c r="A104" t="s">
        <v>92</v>
      </c>
    </row>
    <row r="105" spans="1:1" x14ac:dyDescent="0.3">
      <c r="A105" t="s">
        <v>93</v>
      </c>
    </row>
    <row r="106" spans="1:1" x14ac:dyDescent="0.3">
      <c r="A106" t="s">
        <v>48</v>
      </c>
    </row>
    <row r="107" spans="1:1" x14ac:dyDescent="0.3">
      <c r="A107" t="s">
        <v>128</v>
      </c>
    </row>
    <row r="108" spans="1:1" x14ac:dyDescent="0.3">
      <c r="A108" t="s">
        <v>146</v>
      </c>
    </row>
    <row r="109" spans="1:1" x14ac:dyDescent="0.3">
      <c r="A109" t="s">
        <v>5</v>
      </c>
    </row>
    <row r="110" spans="1:1" x14ac:dyDescent="0.3">
      <c r="A110" t="s">
        <v>73</v>
      </c>
    </row>
    <row r="111" spans="1:1" x14ac:dyDescent="0.3">
      <c r="A111" t="s">
        <v>58</v>
      </c>
    </row>
    <row r="112" spans="1:1" x14ac:dyDescent="0.3">
      <c r="A112" t="s">
        <v>27</v>
      </c>
    </row>
    <row r="113" spans="1:3" x14ac:dyDescent="0.3">
      <c r="A113" t="s">
        <v>76</v>
      </c>
    </row>
    <row r="114" spans="1:3" x14ac:dyDescent="0.3">
      <c r="A114" t="s">
        <v>74</v>
      </c>
    </row>
    <row r="115" spans="1:3" x14ac:dyDescent="0.3">
      <c r="A115" t="s">
        <v>100</v>
      </c>
    </row>
    <row r="116" spans="1:3" x14ac:dyDescent="0.3">
      <c r="A116" t="s">
        <v>36</v>
      </c>
    </row>
    <row r="117" spans="1:3" x14ac:dyDescent="0.3">
      <c r="A117" t="s">
        <v>87</v>
      </c>
    </row>
    <row r="118" spans="1:3" x14ac:dyDescent="0.3">
      <c r="A118" t="s">
        <v>153</v>
      </c>
    </row>
    <row r="119" spans="1:3" x14ac:dyDescent="0.3">
      <c r="A119" t="s">
        <v>42</v>
      </c>
    </row>
    <row r="120" spans="1:3" x14ac:dyDescent="0.3">
      <c r="A120" t="s">
        <v>43</v>
      </c>
    </row>
    <row r="121" spans="1:3" x14ac:dyDescent="0.3">
      <c r="A121" t="s">
        <v>61</v>
      </c>
    </row>
    <row r="122" spans="1:3" x14ac:dyDescent="0.3">
      <c r="A122" t="s">
        <v>154</v>
      </c>
    </row>
    <row r="123" spans="1:3" x14ac:dyDescent="0.3">
      <c r="A123" t="s">
        <v>120</v>
      </c>
    </row>
    <row r="124" spans="1:3" x14ac:dyDescent="0.3">
      <c r="A124" t="s">
        <v>121</v>
      </c>
    </row>
    <row r="125" spans="1:3" x14ac:dyDescent="0.3">
      <c r="A125" t="s">
        <v>77</v>
      </c>
    </row>
    <row r="126" spans="1:3" x14ac:dyDescent="0.3">
      <c r="A126" t="s">
        <v>150</v>
      </c>
    </row>
    <row r="127" spans="1:3" x14ac:dyDescent="0.3">
      <c r="A127" t="s">
        <v>37</v>
      </c>
    </row>
    <row r="128" spans="1:3" x14ac:dyDescent="0.3">
      <c r="A128" t="s">
        <v>82</v>
      </c>
      <c r="C128" s="2"/>
    </row>
    <row r="129" spans="1:1" x14ac:dyDescent="0.3">
      <c r="A129" t="s">
        <v>62</v>
      </c>
    </row>
    <row r="130" spans="1:1" x14ac:dyDescent="0.3">
      <c r="A130" t="s">
        <v>147</v>
      </c>
    </row>
    <row r="131" spans="1:1" x14ac:dyDescent="0.3">
      <c r="A131" t="s">
        <v>132</v>
      </c>
    </row>
    <row r="132" spans="1:1" x14ac:dyDescent="0.3">
      <c r="A132" t="s">
        <v>38</v>
      </c>
    </row>
    <row r="133" spans="1:1" x14ac:dyDescent="0.3">
      <c r="A133" t="s">
        <v>101</v>
      </c>
    </row>
    <row r="134" spans="1:1" x14ac:dyDescent="0.3">
      <c r="A134" t="s">
        <v>88</v>
      </c>
    </row>
    <row r="135" spans="1:1" x14ac:dyDescent="0.3">
      <c r="A135" t="s">
        <v>133</v>
      </c>
    </row>
  </sheetData>
  <conditionalFormatting sqref="A1:B1048576 C2:S2 E1:F1 I1:J1 M1:N1 Q1:R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72CC5C0F29B64BA0034D38BEF06779" ma:contentTypeVersion="15" ma:contentTypeDescription="Create a new document." ma:contentTypeScope="" ma:versionID="d6a76301c5245c81e3c1cc7a3a3085f9">
  <xsd:schema xmlns:xsd="http://www.w3.org/2001/XMLSchema" xmlns:xs="http://www.w3.org/2001/XMLSchema" xmlns:p="http://schemas.microsoft.com/office/2006/metadata/properties" xmlns:ns2="b26ac8a2-39d3-4c6c-a658-78bf8e690172" xmlns:ns3="9e4e78f1-e745-4d3d-baf9-5d7f88672421" targetNamespace="http://schemas.microsoft.com/office/2006/metadata/properties" ma:root="true" ma:fieldsID="f2198546b958bb2d44088de391e20b72" ns2:_="" ns3:_="">
    <xsd:import namespace="b26ac8a2-39d3-4c6c-a658-78bf8e690172"/>
    <xsd:import namespace="9e4e78f1-e745-4d3d-baf9-5d7f88672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ac8a2-39d3-4c6c-a658-78bf8e690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10c5c75-cea6-455f-a63d-64ba3e3f96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4e78f1-e745-4d3d-baf9-5d7f886724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08e3ce-c4be-48e7-b228-69a7fd1d1a11}" ma:internalName="TaxCatchAll" ma:showField="CatchAllData" ma:web="9e4e78f1-e745-4d3d-baf9-5d7f8867242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e4e78f1-e745-4d3d-baf9-5d7f88672421" xsi:nil="true"/>
    <lcf76f155ced4ddcb4097134ff3c332f xmlns="b26ac8a2-39d3-4c6c-a658-78bf8e69017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83D4C4-151B-458D-A5A9-6F80D5DC47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ac8a2-39d3-4c6c-a658-78bf8e690172"/>
    <ds:schemaRef ds:uri="9e4e78f1-e745-4d3d-baf9-5d7f8867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35892F-B195-4862-9A55-CEA36C451336}">
  <ds:schemaRefs>
    <ds:schemaRef ds:uri="http://schemas.microsoft.com/office/2006/metadata/properties"/>
    <ds:schemaRef ds:uri="http://schemas.microsoft.com/office/infopath/2007/PartnerControls"/>
    <ds:schemaRef ds:uri="9e4e78f1-e745-4d3d-baf9-5d7f88672421"/>
    <ds:schemaRef ds:uri="b26ac8a2-39d3-4c6c-a658-78bf8e690172"/>
  </ds:schemaRefs>
</ds:datastoreItem>
</file>

<file path=customXml/itemProps3.xml><?xml version="1.0" encoding="utf-8"?>
<ds:datastoreItem xmlns:ds="http://schemas.openxmlformats.org/officeDocument/2006/customXml" ds:itemID="{D9A71169-3086-4EE7-9D69-97D15DE2A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City &amp; County Look-up</vt:lpstr>
      <vt:lpstr>Direct Dist. Details Look-up</vt:lpstr>
      <vt:lpstr>table for settlement look up</vt:lpstr>
      <vt:lpstr>Localities by region</vt:lpstr>
      <vt:lpstr>Localities alpha</vt:lpstr>
      <vt:lpstr>Approved individual amount data</vt:lpstr>
      <vt:lpstr>Approved gold standard amounts</vt:lpstr>
      <vt:lpstr>Direct share used as match data</vt:lpstr>
      <vt:lpstr>Approved amendments</vt:lpstr>
      <vt:lpstr>Local dist eligible</vt:lpstr>
      <vt:lpstr>Local multi year dist</vt:lpstr>
      <vt:lpstr>Individual award multi year</vt:lpstr>
      <vt:lpstr>Multiyear data for vlookup</vt:lpstr>
      <vt:lpstr>Local dist tracking</vt:lpstr>
      <vt:lpstr>Indiv match sort</vt:lpstr>
      <vt:lpstr>Other data for vlookup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Lintecum</dc:creator>
  <cp:keywords/>
  <dc:description/>
  <cp:lastModifiedBy>Matthew Terrill</cp:lastModifiedBy>
  <cp:revision/>
  <cp:lastPrinted>2023-10-02T02:26:00Z</cp:lastPrinted>
  <dcterms:created xsi:type="dcterms:W3CDTF">2023-06-12T13:49:19Z</dcterms:created>
  <dcterms:modified xsi:type="dcterms:W3CDTF">2024-02-01T15:34:21Z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0x010100E272CC5C0F29B64BA0034D38BEF06779</vt:lpwstr>
  </property>
  <property fmtid="{D5CDD505-2E9C-101B-9397-08002B2CF9AE}" pid="3" name="MediaServiceImageTags">
    <vt:lpwstr/>
  </property>
</Properties>
</file>